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b1\Dropbox\Flying - COMPLETE\Flying - DETAILS\1. WESTMINSTER AEROBATS FLYING CLUB Inc\Financial\"/>
    </mc:Choice>
  </mc:AlternateContent>
  <xr:revisionPtr revIDLastSave="0" documentId="13_ncr:1_{3E2C8517-BE40-499D-967E-5D10F7E3FF4D}" xr6:coauthVersionLast="46" xr6:coauthVersionMax="46" xr10:uidLastSave="{00000000-0000-0000-0000-000000000000}"/>
  <bookViews>
    <workbookView xWindow="372" yWindow="732" windowWidth="22620" windowHeight="11928" activeTab="2" xr2:uid="{00000000-000D-0000-FFFF-FFFF00000000}"/>
  </bookViews>
  <sheets>
    <sheet name="Assumptions" sheetId="1" r:id="rId1"/>
    <sheet name="2020 Budget" sheetId="5" r:id="rId2"/>
    <sheet name="2021 Budget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9" l="1"/>
  <c r="O42" i="9"/>
  <c r="N42" i="9"/>
  <c r="M42" i="9"/>
  <c r="L42" i="9"/>
  <c r="K42" i="9"/>
  <c r="J42" i="9"/>
  <c r="I42" i="9"/>
  <c r="H42" i="9"/>
  <c r="G42" i="9"/>
  <c r="F42" i="9"/>
  <c r="E42" i="9"/>
  <c r="D42" i="9"/>
  <c r="O33" i="9"/>
  <c r="N33" i="9"/>
  <c r="M33" i="9"/>
  <c r="L33" i="9"/>
  <c r="K33" i="9"/>
  <c r="J33" i="9"/>
  <c r="I33" i="9"/>
  <c r="H33" i="9"/>
  <c r="G33" i="9"/>
  <c r="F33" i="9"/>
  <c r="E33" i="9"/>
  <c r="D33" i="9"/>
  <c r="C32" i="9"/>
  <c r="N32" i="9" s="1"/>
  <c r="B22" i="9"/>
  <c r="O20" i="9"/>
  <c r="N20" i="9"/>
  <c r="M20" i="9"/>
  <c r="L20" i="9"/>
  <c r="K20" i="9"/>
  <c r="J20" i="9"/>
  <c r="I20" i="9"/>
  <c r="H20" i="9"/>
  <c r="G20" i="9"/>
  <c r="F20" i="9"/>
  <c r="E20" i="9"/>
  <c r="D20" i="9"/>
  <c r="O19" i="9"/>
  <c r="N19" i="9"/>
  <c r="M19" i="9"/>
  <c r="L19" i="9"/>
  <c r="K19" i="9"/>
  <c r="J19" i="9"/>
  <c r="I19" i="9"/>
  <c r="H19" i="9"/>
  <c r="G19" i="9"/>
  <c r="F19" i="9"/>
  <c r="E19" i="9"/>
  <c r="O10" i="9"/>
  <c r="O21" i="9" s="1"/>
  <c r="N10" i="9"/>
  <c r="N46" i="9" s="1"/>
  <c r="M10" i="9"/>
  <c r="M21" i="9" s="1"/>
  <c r="L10" i="9"/>
  <c r="L21" i="9" s="1"/>
  <c r="K10" i="9"/>
  <c r="K21" i="9" s="1"/>
  <c r="J10" i="9"/>
  <c r="J46" i="9" s="1"/>
  <c r="I10" i="9"/>
  <c r="I21" i="9" s="1"/>
  <c r="H10" i="9"/>
  <c r="H21" i="9" s="1"/>
  <c r="G10" i="9"/>
  <c r="G21" i="9" s="1"/>
  <c r="F10" i="9"/>
  <c r="F46" i="9" s="1"/>
  <c r="E10" i="9"/>
  <c r="E21" i="9" s="1"/>
  <c r="D10" i="9"/>
  <c r="D21" i="9" s="1"/>
  <c r="B22" i="5"/>
  <c r="O42" i="5"/>
  <c r="N42" i="5"/>
  <c r="M42" i="5"/>
  <c r="L42" i="5"/>
  <c r="K42" i="5"/>
  <c r="J42" i="5"/>
  <c r="I42" i="5"/>
  <c r="H42" i="5"/>
  <c r="G42" i="5"/>
  <c r="F42" i="5"/>
  <c r="E42" i="5"/>
  <c r="D42" i="5"/>
  <c r="O46" i="9" l="1"/>
  <c r="O38" i="9"/>
  <c r="K45" i="9"/>
  <c r="E23" i="9"/>
  <c r="I23" i="9"/>
  <c r="M23" i="9"/>
  <c r="G38" i="9"/>
  <c r="G46" i="9"/>
  <c r="K38" i="9"/>
  <c r="K46" i="9"/>
  <c r="H45" i="9"/>
  <c r="L38" i="9"/>
  <c r="H46" i="9"/>
  <c r="L45" i="9"/>
  <c r="H38" i="9"/>
  <c r="G45" i="9"/>
  <c r="O45" i="9"/>
  <c r="L46" i="9"/>
  <c r="D45" i="9"/>
  <c r="D38" i="9"/>
  <c r="D46" i="9"/>
  <c r="G23" i="9"/>
  <c r="K23" i="9"/>
  <c r="O23" i="9"/>
  <c r="D23" i="9"/>
  <c r="H23" i="9"/>
  <c r="L23" i="9"/>
  <c r="J21" i="9"/>
  <c r="J23" i="9" s="1"/>
  <c r="G32" i="9"/>
  <c r="O32" i="9"/>
  <c r="D32" i="9"/>
  <c r="L32" i="9"/>
  <c r="E32" i="9"/>
  <c r="I32" i="9"/>
  <c r="M32" i="9"/>
  <c r="E38" i="9"/>
  <c r="I38" i="9"/>
  <c r="M38" i="9"/>
  <c r="E45" i="9"/>
  <c r="I45" i="9"/>
  <c r="M45" i="9"/>
  <c r="E46" i="9"/>
  <c r="I46" i="9"/>
  <c r="M46" i="9"/>
  <c r="F21" i="9"/>
  <c r="F23" i="9" s="1"/>
  <c r="N21" i="9"/>
  <c r="N23" i="9" s="1"/>
  <c r="K32" i="9"/>
  <c r="H32" i="9"/>
  <c r="F32" i="9"/>
  <c r="J32" i="9"/>
  <c r="F38" i="9"/>
  <c r="J38" i="9"/>
  <c r="N38" i="9"/>
  <c r="F45" i="9"/>
  <c r="J45" i="9"/>
  <c r="N45" i="9"/>
  <c r="G47" i="9" l="1"/>
  <c r="G49" i="9" s="1"/>
  <c r="H47" i="9"/>
  <c r="H49" i="9" s="1"/>
  <c r="K47" i="9"/>
  <c r="K49" i="9" s="1"/>
  <c r="J47" i="9"/>
  <c r="J49" i="9" s="1"/>
  <c r="I47" i="9"/>
  <c r="I49" i="9" s="1"/>
  <c r="O47" i="9"/>
  <c r="O49" i="9" s="1"/>
  <c r="N47" i="9"/>
  <c r="N49" i="9" s="1"/>
  <c r="L47" i="9"/>
  <c r="L49" i="9" s="1"/>
  <c r="D47" i="9"/>
  <c r="D49" i="9" s="1"/>
  <c r="Q25" i="9"/>
  <c r="F47" i="9"/>
  <c r="F49" i="9" s="1"/>
  <c r="E47" i="9"/>
  <c r="E49" i="9" s="1"/>
  <c r="M47" i="9"/>
  <c r="M49" i="9" s="1"/>
  <c r="C32" i="5"/>
  <c r="D32" i="5" s="1"/>
  <c r="Q52" i="9" l="1"/>
  <c r="G32" i="5"/>
  <c r="K32" i="5"/>
  <c r="O32" i="5"/>
  <c r="H32" i="5"/>
  <c r="E32" i="5"/>
  <c r="I32" i="5"/>
  <c r="M32" i="5"/>
  <c r="L32" i="5"/>
  <c r="F32" i="5"/>
  <c r="J32" i="5"/>
  <c r="N32" i="5"/>
  <c r="O33" i="5" l="1"/>
  <c r="N33" i="5"/>
  <c r="M33" i="5"/>
  <c r="L33" i="5"/>
  <c r="K33" i="5"/>
  <c r="J33" i="5"/>
  <c r="I33" i="5"/>
  <c r="H33" i="5"/>
  <c r="G33" i="5"/>
  <c r="F33" i="5"/>
  <c r="E33" i="5"/>
  <c r="D33" i="5"/>
  <c r="H19" i="5" l="1"/>
  <c r="E19" i="5" l="1"/>
  <c r="F19" i="5"/>
  <c r="G19" i="5"/>
  <c r="H10" i="5"/>
  <c r="G10" i="5"/>
  <c r="F10" i="5"/>
  <c r="E10" i="5"/>
  <c r="D20" i="5"/>
  <c r="D10" i="5"/>
  <c r="H20" i="5"/>
  <c r="G20" i="5"/>
  <c r="F20" i="5"/>
  <c r="E20" i="5"/>
  <c r="E46" i="5" l="1"/>
  <c r="E45" i="5"/>
  <c r="D21" i="5"/>
  <c r="D23" i="5" s="1"/>
  <c r="D45" i="5"/>
  <c r="G46" i="5"/>
  <c r="G45" i="5"/>
  <c r="F46" i="5"/>
  <c r="F45" i="5"/>
  <c r="H38" i="5"/>
  <c r="H45" i="5"/>
  <c r="G21" i="5"/>
  <c r="G23" i="5" s="1"/>
  <c r="J19" i="5"/>
  <c r="I19" i="5"/>
  <c r="G38" i="5"/>
  <c r="I20" i="5"/>
  <c r="I10" i="5"/>
  <c r="F21" i="5"/>
  <c r="F23" i="5" s="1"/>
  <c r="F38" i="5"/>
  <c r="D46" i="5"/>
  <c r="H46" i="5"/>
  <c r="H21" i="5"/>
  <c r="H23" i="5" s="1"/>
  <c r="D38" i="5"/>
  <c r="E38" i="5"/>
  <c r="E21" i="5"/>
  <c r="E23" i="5" s="1"/>
  <c r="G47" i="5" l="1"/>
  <c r="G49" i="5" s="1"/>
  <c r="E47" i="5"/>
  <c r="E49" i="5" s="1"/>
  <c r="H47" i="5"/>
  <c r="H49" i="5" s="1"/>
  <c r="F47" i="5"/>
  <c r="F49" i="5" s="1"/>
  <c r="I46" i="5"/>
  <c r="I45" i="5"/>
  <c r="J10" i="5"/>
  <c r="J20" i="5"/>
  <c r="I38" i="5"/>
  <c r="I21" i="5"/>
  <c r="I23" i="5" s="1"/>
  <c r="L19" i="5"/>
  <c r="K10" i="5"/>
  <c r="K45" i="5" s="1"/>
  <c r="K20" i="5"/>
  <c r="D47" i="5"/>
  <c r="D49" i="5" s="1"/>
  <c r="F10" i="1"/>
  <c r="F8" i="1"/>
  <c r="F16" i="1" s="1"/>
  <c r="F6" i="1"/>
  <c r="F4" i="1"/>
  <c r="I47" i="5" l="1"/>
  <c r="I49" i="5" s="1"/>
  <c r="J21" i="5"/>
  <c r="J23" i="5" s="1"/>
  <c r="J45" i="5"/>
  <c r="J38" i="5"/>
  <c r="J46" i="5"/>
  <c r="K21" i="5"/>
  <c r="K23" i="5" s="1"/>
  <c r="K38" i="5"/>
  <c r="K46" i="5"/>
  <c r="M19" i="5"/>
  <c r="L10" i="5"/>
  <c r="L45" i="5" s="1"/>
  <c r="L20" i="5"/>
  <c r="J47" i="5" l="1"/>
  <c r="J49" i="5" s="1"/>
  <c r="K47" i="5"/>
  <c r="K49" i="5" s="1"/>
  <c r="L38" i="5"/>
  <c r="L46" i="5"/>
  <c r="L21" i="5"/>
  <c r="L23" i="5" s="1"/>
  <c r="M10" i="5"/>
  <c r="M45" i="5" s="1"/>
  <c r="M20" i="5"/>
  <c r="O19" i="5" l="1"/>
  <c r="N10" i="5"/>
  <c r="N45" i="5" s="1"/>
  <c r="N20" i="5"/>
  <c r="M46" i="5"/>
  <c r="M38" i="5"/>
  <c r="M21" i="5"/>
  <c r="M23" i="5" s="1"/>
  <c r="L47" i="5"/>
  <c r="L49" i="5" s="1"/>
  <c r="M47" i="5" l="1"/>
  <c r="M49" i="5" s="1"/>
  <c r="N21" i="5"/>
  <c r="N23" i="5" s="1"/>
  <c r="N46" i="5"/>
  <c r="N38" i="5"/>
  <c r="O10" i="5"/>
  <c r="O45" i="5" s="1"/>
  <c r="O20" i="5"/>
  <c r="D50" i="5" l="1"/>
  <c r="E50" i="5" s="1"/>
  <c r="F50" i="5" s="1"/>
  <c r="G50" i="5" s="1"/>
  <c r="H50" i="5" s="1"/>
  <c r="I50" i="5" s="1"/>
  <c r="J50" i="5" s="1"/>
  <c r="K50" i="5" s="1"/>
  <c r="L50" i="5" s="1"/>
  <c r="M50" i="5" s="1"/>
  <c r="O21" i="5"/>
  <c r="O23" i="5" s="1"/>
  <c r="Q25" i="5" s="1"/>
  <c r="O46" i="5"/>
  <c r="O38" i="5"/>
  <c r="N47" i="5"/>
  <c r="O47" i="5" l="1"/>
  <c r="Q52" i="5" s="1"/>
  <c r="N49" i="5"/>
  <c r="N50" i="5" s="1"/>
  <c r="O49" i="5" l="1"/>
  <c r="O50" i="5" s="1"/>
  <c r="C50" i="9" s="1"/>
  <c r="D50" i="9" s="1"/>
  <c r="E50" i="9" s="1"/>
  <c r="F50" i="9" s="1"/>
  <c r="G50" i="9" s="1"/>
  <c r="H50" i="9" s="1"/>
  <c r="I50" i="9" s="1"/>
  <c r="J50" i="9" s="1"/>
  <c r="K50" i="9" s="1"/>
  <c r="L50" i="9" s="1"/>
  <c r="M50" i="9" s="1"/>
  <c r="N50" i="9" s="1"/>
  <c r="O50" i="9" s="1"/>
  <c r="Q54" i="9" s="1"/>
  <c r="Q54" i="5" l="1"/>
</calcChain>
</file>

<file path=xl/sharedStrings.xml><?xml version="1.0" encoding="utf-8"?>
<sst xmlns="http://schemas.openxmlformats.org/spreadsheetml/2006/main" count="172" uniqueCount="95">
  <si>
    <t>Assumptions</t>
  </si>
  <si>
    <t>1.  Aircraft is leased, with 5% base-lease</t>
  </si>
  <si>
    <t>Rate</t>
  </si>
  <si>
    <t>Cost</t>
  </si>
  <si>
    <t>a.  Club responsible for general wear and tear</t>
  </si>
  <si>
    <t>c.  Club is responsible for 100 hr inspections</t>
  </si>
  <si>
    <t>e.  Owner is responsible for all items that maintain the value of the aircraft, including ADs, replacement/service of limited life components, etc.</t>
  </si>
  <si>
    <t>6.  Aircraft valuation available from AOPA V-ref valuation tool</t>
  </si>
  <si>
    <t>Insurance</t>
  </si>
  <si>
    <t>GPS database</t>
  </si>
  <si>
    <t>Direct Operating Costs</t>
  </si>
  <si>
    <t>Cost per hour</t>
  </si>
  <si>
    <t>100-hr Inspection (per inspection)</t>
  </si>
  <si>
    <t>Fuel</t>
  </si>
  <si>
    <t>Gallon/Hr</t>
  </si>
  <si>
    <t>Oil consumption</t>
  </si>
  <si>
    <t>Qrt/hour</t>
  </si>
  <si>
    <t>per quart</t>
  </si>
  <si>
    <t>Maintenance reserve - per hour 
(Paid to owner)</t>
  </si>
  <si>
    <t>Per hour</t>
  </si>
  <si>
    <t>General maintenance
(held by club)</t>
  </si>
  <si>
    <t>Per gallon</t>
  </si>
  <si>
    <t>3.  No one year buffer.  Pay monthly, but start to create a reserve based on dues and per-hour amounts.  Reasonable model if the plane is known and the owner is a club member.</t>
  </si>
  <si>
    <t>d.  Owner is responsible for annual inspection</t>
  </si>
  <si>
    <t>4.  Maintenance model:</t>
  </si>
  <si>
    <t>2.  Club start-up costs include incorporation and filing costs, and first years' insurance. Assumes known airplane, so no pre-buy.  No lawyer fees assumed.</t>
  </si>
  <si>
    <t>Assumptions:</t>
  </si>
  <si>
    <t>Description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</si>
  <si>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</si>
  <si>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</si>
  <si>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</si>
  <si>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</si>
  <si>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</si>
  <si>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</si>
  <si>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</si>
  <si>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</si>
  <si>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</si>
  <si>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</si>
  <si>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</si>
  <si>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</si>
  <si>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Expenses</t>
  </si>
  <si>
    <t>Incorporation filing</t>
  </si>
  <si>
    <t>Start-up fees</t>
  </si>
  <si>
    <t>Monthly dues</t>
  </si>
  <si>
    <t>Scheduling software</t>
  </si>
  <si>
    <t>Hangar rent, monthly</t>
  </si>
  <si>
    <t>100-hour inspections</t>
  </si>
  <si>
    <t>Reserve/Loss</t>
  </si>
  <si>
    <t>Accumulated reserve</t>
  </si>
  <si>
    <t>January</t>
  </si>
  <si>
    <t>Fuel (5gph at rate)</t>
  </si>
  <si>
    <t>Owner reserve fund</t>
  </si>
  <si>
    <t>Members</t>
  </si>
  <si>
    <t>Usage per hour</t>
  </si>
  <si>
    <t>Tax exempt filing 501(c)(7)</t>
  </si>
  <si>
    <t>Insurance is due up front in Feb</t>
  </si>
  <si>
    <t>Total expenses</t>
  </si>
  <si>
    <t>Total receipts</t>
  </si>
  <si>
    <t>Year 3: 2020</t>
  </si>
  <si>
    <t>Year 4: 2021</t>
  </si>
  <si>
    <t>Numbers:</t>
  </si>
  <si>
    <t>Oil changes 50-hour</t>
  </si>
  <si>
    <t>Tax filing and Corp fees</t>
  </si>
  <si>
    <t>Materials</t>
  </si>
  <si>
    <t>Annual parts</t>
  </si>
  <si>
    <t>7.  Buy-in fees and monthly dues are a balance.  Set buy-in at a sufficient level to give cash, and to get a feeling of ownership.  Monthly dues generally pay for fixed costs, but need to look over time, at cash flow (See following tabs).</t>
  </si>
  <si>
    <t>Rounded-up Per-Hour Costs</t>
  </si>
  <si>
    <t>Plane hours per month</t>
  </si>
  <si>
    <t>Hours per member per month</t>
  </si>
  <si>
    <t>Total expenses in 2020</t>
  </si>
  <si>
    <t>Balance at end of 2020</t>
  </si>
  <si>
    <t>Total receipts in 2020</t>
  </si>
  <si>
    <t>Routine maintenance</t>
  </si>
  <si>
    <t>The Westminster Aerobats Flying Club, Inc.</t>
  </si>
  <si>
    <t>Sales Tax</t>
  </si>
  <si>
    <t>Base-lease fee + sales tax</t>
  </si>
  <si>
    <t>5.  Insurance figure is from an AOPA Insurance</t>
  </si>
  <si>
    <t>Oil and additives</t>
  </si>
  <si>
    <t>In year 3,the club starts with seven members</t>
  </si>
  <si>
    <t>New members in April, July, Sept.</t>
  </si>
  <si>
    <t>Sales Tax to pay (on usage)</t>
  </si>
  <si>
    <t>Marketing</t>
  </si>
  <si>
    <t>Social events</t>
  </si>
  <si>
    <t>Sales Tax collected</t>
  </si>
  <si>
    <t>Full membership</t>
  </si>
  <si>
    <t>Total expenses in 2021</t>
  </si>
  <si>
    <t>Balance at end of 2021</t>
  </si>
  <si>
    <t>b.  Club is responsible for 40 hr service</t>
  </si>
  <si>
    <t>8.  Per-hour costs are based on the Direct  See Cost of Operations spreadsheet.</t>
  </si>
  <si>
    <t>Oil changes 40-hour</t>
  </si>
  <si>
    <t>From 2020</t>
  </si>
  <si>
    <t>From 2019</t>
  </si>
  <si>
    <t>In year 4,the club starts with 4 members, growing to cap of 5.</t>
  </si>
  <si>
    <t>40-hour oil change - (per change)</t>
  </si>
  <si>
    <t>(Tach)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</si>
</sst>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.00_);&quot;($&quot;#,##0.00\)"/>
    <numFmt numFmtId="165" formatCode="&quot;$&quot;#,##0.00"/>
    <numFmt numFmtId="166" formatCode="\$#,##0_);&quot;($&quot;#,##0\)"/>
    <numFmt numFmtId="167" formatCode="&quot;$&quot;#,##0.0_);[Red]\(&quot;$&quot;#,##0.0\)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165" fontId="0" fillId="4" borderId="1" xfId="0" applyNumberFormat="1" applyFill="1" applyBorder="1" applyAlignment="1" applyProtection="1">
      <alignment horizontal="center"/>
      <protection locked="0"/>
    </xf>
    <xf numFmtId="165" fontId="0" fillId="0" borderId="0" xfId="0" applyNumberFormat="1"/>
    <xf numFmtId="165" fontId="0" fillId="0" borderId="2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8" fontId="0" fillId="0" borderId="0" xfId="0" applyNumberFormat="1"/>
    <xf numFmtId="8" fontId="0" fillId="0" borderId="2" xfId="0" applyNumberFormat="1" applyBorder="1"/>
    <xf numFmtId="6" fontId="0" fillId="0" borderId="0" xfId="0" applyNumberFormat="1"/>
    <xf numFmtId="165" fontId="1" fillId="0" borderId="2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zoomScale="80" zoomScaleNormal="80" workbookViewId="0">
      <selection activeCell="H15" sqref="H15"/>
    </sheetView>
  </sheetViews>
  <sheetFormatPr defaultColWidth="9.109375" defaultRowHeight="13.2" x14ac:dyDescent="0.25"/>
  <cols>
    <col min="1" max="1" width="45.6640625" customWidth="1"/>
    <col min="2" max="2" width="8.33203125" style="1" customWidth="1"/>
    <col min="3" max="3" width="39.6640625" customWidth="1"/>
    <col min="4" max="5" width="12.33203125" customWidth="1"/>
    <col min="6" max="6" width="15" customWidth="1"/>
    <col min="7" max="7" width="3.5546875" customWidth="1"/>
    <col min="8" max="8" width="6" customWidth="1"/>
    <col min="9" max="9" width="5.109375" customWidth="1"/>
  </cols>
  <sheetData>
    <row r="1" spans="1:12" x14ac:dyDescent="0.25">
      <c r="A1" s="1"/>
    </row>
    <row r="2" spans="1:12" ht="13.5" customHeight="1" x14ac:dyDescent="0.25">
      <c r="A2" s="26" t="s">
        <v>0</v>
      </c>
      <c r="C2" s="31" t="s">
        <v>10</v>
      </c>
      <c r="D2" s="31"/>
      <c r="E2" s="31"/>
      <c r="F2" s="31"/>
    </row>
    <row r="3" spans="1:12" x14ac:dyDescent="0.25">
      <c r="A3" s="27" t="s">
        <v>1</v>
      </c>
      <c r="B3"/>
      <c r="C3" s="27"/>
      <c r="D3" s="32" t="s">
        <v>2</v>
      </c>
      <c r="E3" s="32" t="s">
        <v>3</v>
      </c>
      <c r="F3" s="32" t="s">
        <v>11</v>
      </c>
    </row>
    <row r="4" spans="1:12" ht="55.5" customHeight="1" x14ac:dyDescent="0.25">
      <c r="A4" s="28" t="s">
        <v>25</v>
      </c>
      <c r="B4" s="2"/>
      <c r="C4" s="36" t="s">
        <v>12</v>
      </c>
      <c r="D4" s="37">
        <v>100</v>
      </c>
      <c r="E4" s="38">
        <v>1100</v>
      </c>
      <c r="F4" s="39">
        <f>E4/D4</f>
        <v>11</v>
      </c>
    </row>
    <row r="5" spans="1:12" ht="56.25" customHeight="1" x14ac:dyDescent="0.25">
      <c r="A5" s="28" t="s">
        <v>22</v>
      </c>
      <c r="B5" s="3"/>
      <c r="C5" s="36"/>
      <c r="D5" s="37"/>
      <c r="E5" s="38"/>
      <c r="F5" s="39"/>
    </row>
    <row r="6" spans="1:12" x14ac:dyDescent="0.25">
      <c r="A6" s="27" t="s">
        <v>24</v>
      </c>
      <c r="B6" s="4"/>
      <c r="C6" s="36" t="s">
        <v>93</v>
      </c>
      <c r="D6" s="37">
        <v>40</v>
      </c>
      <c r="E6" s="38">
        <v>100</v>
      </c>
      <c r="F6" s="39">
        <f>E6/D6</f>
        <v>2.5</v>
      </c>
    </row>
    <row r="7" spans="1:12" x14ac:dyDescent="0.25">
      <c r="A7" s="29" t="s">
        <v>4</v>
      </c>
      <c r="B7"/>
      <c r="C7" s="36"/>
      <c r="D7" s="37"/>
      <c r="E7" s="38"/>
      <c r="F7" s="39"/>
    </row>
    <row r="8" spans="1:12" x14ac:dyDescent="0.25">
      <c r="A8" s="29" t="s">
        <v>87</v>
      </c>
      <c r="B8"/>
      <c r="C8" s="36" t="s">
        <v>13</v>
      </c>
      <c r="D8" s="11">
        <v>5</v>
      </c>
      <c r="E8" s="16">
        <v>5</v>
      </c>
      <c r="F8" s="39">
        <f>D8*E8</f>
        <v>25</v>
      </c>
    </row>
    <row r="9" spans="1:12" x14ac:dyDescent="0.25">
      <c r="A9" s="29" t="s">
        <v>5</v>
      </c>
      <c r="B9"/>
      <c r="C9" s="36"/>
      <c r="D9" s="15" t="s">
        <v>14</v>
      </c>
      <c r="E9" s="15" t="s">
        <v>21</v>
      </c>
      <c r="F9" s="39"/>
    </row>
    <row r="10" spans="1:12" x14ac:dyDescent="0.25">
      <c r="A10" s="29" t="s">
        <v>23</v>
      </c>
      <c r="B10"/>
      <c r="C10" s="27" t="s">
        <v>15</v>
      </c>
      <c r="D10" s="11">
        <v>0.2</v>
      </c>
      <c r="E10" s="16">
        <v>6</v>
      </c>
      <c r="F10" s="39">
        <f>D10*E10</f>
        <v>1.2000000000000002</v>
      </c>
      <c r="L10" s="5"/>
    </row>
    <row r="11" spans="1:12" ht="27" customHeight="1" x14ac:dyDescent="0.25">
      <c r="A11" s="28" t="s">
        <v>6</v>
      </c>
      <c r="B11" s="6"/>
      <c r="C11" s="27"/>
      <c r="D11" s="15" t="s">
        <v>16</v>
      </c>
      <c r="E11" s="15" t="s">
        <v>17</v>
      </c>
      <c r="F11" s="39"/>
      <c r="L11" s="7"/>
    </row>
    <row r="12" spans="1:12" x14ac:dyDescent="0.25">
      <c r="A12" s="28" t="s">
        <v>76</v>
      </c>
      <c r="B12"/>
      <c r="C12" s="42" t="s">
        <v>18</v>
      </c>
      <c r="D12" s="44" t="s">
        <v>19</v>
      </c>
      <c r="E12" s="45"/>
      <c r="F12" s="38">
        <v>30</v>
      </c>
    </row>
    <row r="13" spans="1:12" ht="12.75" customHeight="1" x14ac:dyDescent="0.25">
      <c r="A13" s="28" t="s">
        <v>7</v>
      </c>
      <c r="B13" s="4"/>
      <c r="C13" s="43"/>
      <c r="D13" s="44"/>
      <c r="E13" s="45"/>
      <c r="F13" s="38"/>
    </row>
    <row r="14" spans="1:12" ht="67.5" customHeight="1" x14ac:dyDescent="0.25">
      <c r="A14" s="30" t="s">
        <v>65</v>
      </c>
      <c r="B14" s="8"/>
      <c r="C14" s="40" t="s">
        <v>20</v>
      </c>
      <c r="D14" s="41" t="s">
        <v>19</v>
      </c>
      <c r="E14" s="39"/>
      <c r="F14" s="38">
        <v>8</v>
      </c>
    </row>
    <row r="15" spans="1:12" ht="34.5" customHeight="1" x14ac:dyDescent="0.25">
      <c r="A15" s="30" t="s">
        <v>88</v>
      </c>
      <c r="B15" s="8"/>
      <c r="C15" s="36"/>
      <c r="D15" s="41"/>
      <c r="E15" s="39"/>
      <c r="F15" s="38"/>
      <c r="G15" s="9"/>
    </row>
    <row r="16" spans="1:12" x14ac:dyDescent="0.25">
      <c r="A16" s="8"/>
      <c r="B16" s="8"/>
      <c r="C16" s="33" t="s">
        <v>66</v>
      </c>
      <c r="D16" s="34"/>
      <c r="E16" s="32"/>
      <c r="F16" s="34">
        <f>ROUNDUP((SUM(F4:F15)),0)</f>
        <v>78</v>
      </c>
    </row>
    <row r="17" spans="1:2" x14ac:dyDescent="0.25">
      <c r="A17" s="8"/>
      <c r="B17" s="8"/>
    </row>
    <row r="18" spans="1:2" x14ac:dyDescent="0.25">
      <c r="A18" s="8"/>
      <c r="B18" s="8"/>
    </row>
    <row r="19" spans="1:2" ht="13.5" customHeight="1" x14ac:dyDescent="0.25">
      <c r="A19" s="8"/>
      <c r="B19" s="8"/>
    </row>
    <row r="20" spans="1:2" x14ac:dyDescent="0.25">
      <c r="A20" s="8"/>
      <c r="B20" s="8"/>
    </row>
    <row r="21" spans="1:2" ht="12.75" customHeight="1" x14ac:dyDescent="0.25">
      <c r="A21" s="8"/>
      <c r="B21" s="8"/>
    </row>
    <row r="22" spans="1:2" ht="13.5" customHeight="1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  <row r="26" spans="1:2" x14ac:dyDescent="0.25">
      <c r="A26" s="8"/>
      <c r="B26" s="8"/>
    </row>
    <row r="27" spans="1:2" x14ac:dyDescent="0.25">
      <c r="A27" s="8"/>
      <c r="B27" s="8"/>
    </row>
    <row r="28" spans="1:2" x14ac:dyDescent="0.25">
      <c r="A28" s="8"/>
      <c r="B28" s="8"/>
    </row>
    <row r="29" spans="1:2" ht="13.5" customHeight="1" x14ac:dyDescent="0.25">
      <c r="A29" s="8"/>
      <c r="B29" s="8"/>
    </row>
    <row r="30" spans="1:2" ht="13.5" customHeight="1" x14ac:dyDescent="0.25">
      <c r="A30" s="8"/>
      <c r="B30" s="8"/>
    </row>
    <row r="31" spans="1:2" ht="13.5" customHeight="1" x14ac:dyDescent="0.25">
      <c r="A31" s="8"/>
      <c r="B31" s="8"/>
    </row>
    <row r="32" spans="1:2" ht="14.25" customHeight="1" x14ac:dyDescent="0.25">
      <c r="A32" s="8"/>
      <c r="B32" s="8"/>
    </row>
    <row r="33" spans="1:15" x14ac:dyDescent="0.25">
      <c r="A33" s="8"/>
      <c r="B33" s="8"/>
    </row>
    <row r="34" spans="1:15" ht="13.5" customHeight="1" x14ac:dyDescent="0.25">
      <c r="A34" s="8"/>
      <c r="B34" s="8"/>
    </row>
    <row r="35" spans="1:15" ht="13.5" customHeight="1" x14ac:dyDescent="0.25">
      <c r="A35" s="8"/>
      <c r="B35" s="8"/>
    </row>
    <row r="36" spans="1:15" ht="13.5" customHeight="1" x14ac:dyDescent="0.25">
      <c r="A36" s="8"/>
      <c r="B36" s="8"/>
    </row>
    <row r="37" spans="1:15" x14ac:dyDescent="0.25">
      <c r="A37" s="8"/>
      <c r="B37" s="8"/>
    </row>
    <row r="38" spans="1:15" x14ac:dyDescent="0.25">
      <c r="A38" s="8"/>
      <c r="B38" s="8"/>
    </row>
    <row r="39" spans="1:15" x14ac:dyDescent="0.25">
      <c r="A39" s="8"/>
      <c r="B39" s="8"/>
      <c r="O39" s="5"/>
    </row>
    <row r="40" spans="1:15" ht="13.95" customHeight="1" x14ac:dyDescent="0.25">
      <c r="A40" s="8"/>
      <c r="B40" s="8"/>
      <c r="O40" s="5"/>
    </row>
    <row r="41" spans="1:15" ht="12.75" customHeight="1" x14ac:dyDescent="0.25">
      <c r="A41" s="8"/>
      <c r="B41" s="8"/>
      <c r="O41" s="5"/>
    </row>
    <row r="42" spans="1:15" x14ac:dyDescent="0.25">
      <c r="A42" s="8"/>
      <c r="B42" s="8"/>
      <c r="O42" s="5"/>
    </row>
    <row r="43" spans="1:15" x14ac:dyDescent="0.25">
      <c r="A43" s="8"/>
      <c r="B43" s="8"/>
      <c r="O43" s="5"/>
    </row>
    <row r="44" spans="1:15" x14ac:dyDescent="0.25">
      <c r="A44" s="8"/>
      <c r="B44" s="8"/>
      <c r="O44" s="5"/>
    </row>
    <row r="45" spans="1:15" x14ac:dyDescent="0.25">
      <c r="A45" s="8"/>
      <c r="B45" s="8"/>
      <c r="O45" s="5"/>
    </row>
    <row r="46" spans="1:15" x14ac:dyDescent="0.25">
      <c r="A46" s="8"/>
      <c r="B46" s="8"/>
      <c r="O46" s="5"/>
    </row>
    <row r="47" spans="1:15" x14ac:dyDescent="0.25">
      <c r="A47" s="8"/>
      <c r="B47" s="8"/>
      <c r="O47" s="5"/>
    </row>
    <row r="48" spans="1:15" x14ac:dyDescent="0.25">
      <c r="A48" s="8"/>
      <c r="B48" s="8"/>
      <c r="O48" s="5"/>
    </row>
    <row r="49" spans="1:15" x14ac:dyDescent="0.25">
      <c r="A49" s="8"/>
      <c r="B49" s="8"/>
      <c r="O49" s="5"/>
    </row>
    <row r="50" spans="1:15" x14ac:dyDescent="0.25">
      <c r="A50" s="8"/>
      <c r="B50" s="8"/>
      <c r="O50" s="5"/>
    </row>
    <row r="51" spans="1:15" x14ac:dyDescent="0.25">
      <c r="A51" s="8"/>
      <c r="B51" s="8"/>
      <c r="O51" s="5"/>
    </row>
    <row r="52" spans="1:15" s="12" customFormat="1" x14ac:dyDescent="0.25">
      <c r="A52" s="8"/>
      <c r="B52" s="8"/>
    </row>
    <row r="53" spans="1:15" x14ac:dyDescent="0.25">
      <c r="B53" s="8"/>
    </row>
    <row r="54" spans="1:15" x14ac:dyDescent="0.25">
      <c r="B54" s="8"/>
    </row>
    <row r="55" spans="1:15" x14ac:dyDescent="0.25">
      <c r="B55" s="8"/>
    </row>
    <row r="56" spans="1:15" x14ac:dyDescent="0.25">
      <c r="B56" s="8"/>
    </row>
    <row r="57" spans="1:15" x14ac:dyDescent="0.25">
      <c r="B57" s="8"/>
    </row>
    <row r="58" spans="1:15" x14ac:dyDescent="0.25">
      <c r="B58" s="8"/>
    </row>
    <row r="59" spans="1:15" x14ac:dyDescent="0.25">
      <c r="B59" s="8"/>
    </row>
    <row r="60" spans="1:15" x14ac:dyDescent="0.25">
      <c r="B60" s="8"/>
    </row>
    <row r="61" spans="1:15" x14ac:dyDescent="0.25">
      <c r="B61" s="8"/>
    </row>
    <row r="62" spans="1:15" x14ac:dyDescent="0.25">
      <c r="B62" s="8"/>
    </row>
    <row r="63" spans="1:15" x14ac:dyDescent="0.25">
      <c r="B63" s="8"/>
    </row>
    <row r="64" spans="1:15" x14ac:dyDescent="0.25">
      <c r="B64"/>
    </row>
    <row r="65" spans="1:2" x14ac:dyDescent="0.25">
      <c r="B65"/>
    </row>
    <row r="66" spans="1:2" x14ac:dyDescent="0.25">
      <c r="B66"/>
    </row>
    <row r="67" spans="1:2" x14ac:dyDescent="0.25">
      <c r="B67"/>
    </row>
    <row r="68" spans="1:2" x14ac:dyDescent="0.25">
      <c r="B68"/>
    </row>
    <row r="69" spans="1:2" x14ac:dyDescent="0.25">
      <c r="B69"/>
    </row>
    <row r="70" spans="1:2" x14ac:dyDescent="0.25">
      <c r="B70"/>
    </row>
    <row r="71" spans="1:2" x14ac:dyDescent="0.25">
      <c r="B71"/>
    </row>
    <row r="72" spans="1:2" x14ac:dyDescent="0.25">
      <c r="B72"/>
    </row>
    <row r="73" spans="1:2" x14ac:dyDescent="0.25">
      <c r="B73"/>
    </row>
    <row r="74" spans="1:2" x14ac:dyDescent="0.25">
      <c r="B74"/>
    </row>
    <row r="75" spans="1:2" x14ac:dyDescent="0.25">
      <c r="B75"/>
    </row>
    <row r="76" spans="1:2" x14ac:dyDescent="0.25">
      <c r="B76"/>
    </row>
    <row r="77" spans="1:2" x14ac:dyDescent="0.25">
      <c r="B77"/>
    </row>
    <row r="78" spans="1:2" x14ac:dyDescent="0.25">
      <c r="B78"/>
    </row>
    <row r="79" spans="1:2" x14ac:dyDescent="0.25">
      <c r="B79"/>
    </row>
    <row r="80" spans="1:2" x14ac:dyDescent="0.25">
      <c r="A80" s="13"/>
      <c r="B80" s="10"/>
    </row>
    <row r="81" spans="1:2" x14ac:dyDescent="0.25">
      <c r="A81" s="13"/>
      <c r="B81" s="10"/>
    </row>
    <row r="82" spans="1:2" x14ac:dyDescent="0.25">
      <c r="A82" s="13"/>
      <c r="B82" s="10"/>
    </row>
    <row r="83" spans="1:2" x14ac:dyDescent="0.25">
      <c r="A83" s="13"/>
      <c r="B83" s="10"/>
    </row>
    <row r="84" spans="1:2" x14ac:dyDescent="0.25">
      <c r="A84" s="14"/>
      <c r="B84" s="14"/>
    </row>
    <row r="85" spans="1:2" x14ac:dyDescent="0.25">
      <c r="A85" s="14"/>
      <c r="B85" s="14"/>
    </row>
    <row r="86" spans="1:2" x14ac:dyDescent="0.25">
      <c r="A86" s="14"/>
      <c r="B86" s="14"/>
    </row>
    <row r="87" spans="1:2" x14ac:dyDescent="0.25">
      <c r="A87" s="14"/>
      <c r="B87" s="14"/>
    </row>
    <row r="88" spans="1:2" x14ac:dyDescent="0.25">
      <c r="A88" s="14"/>
      <c r="B88" s="14"/>
    </row>
    <row r="89" spans="1:2" x14ac:dyDescent="0.25">
      <c r="A89" s="14"/>
      <c r="B89" s="14"/>
    </row>
    <row r="90" spans="1:2" x14ac:dyDescent="0.25">
      <c r="A90" s="14"/>
      <c r="B90" s="14"/>
    </row>
    <row r="91" spans="1:2" x14ac:dyDescent="0.25">
      <c r="A91" s="14"/>
      <c r="B91" s="14"/>
    </row>
    <row r="92" spans="1:2" x14ac:dyDescent="0.25">
      <c r="A92" s="14"/>
      <c r="B92" s="14"/>
    </row>
    <row r="93" spans="1:2" x14ac:dyDescent="0.25">
      <c r="A93" s="14"/>
      <c r="B93" s="14"/>
    </row>
    <row r="94" spans="1:2" x14ac:dyDescent="0.25">
      <c r="A94" s="14"/>
      <c r="B94" s="14"/>
    </row>
    <row r="95" spans="1:2" x14ac:dyDescent="0.25">
      <c r="A95" s="14"/>
      <c r="B95" s="14"/>
    </row>
    <row r="96" spans="1:2" x14ac:dyDescent="0.25">
      <c r="A96" s="14"/>
      <c r="B96" s="14"/>
    </row>
    <row r="97" spans="1:15" x14ac:dyDescent="0.25">
      <c r="A97" s="14"/>
      <c r="B97" s="14"/>
    </row>
    <row r="98" spans="1:15" x14ac:dyDescent="0.25">
      <c r="A98" s="14"/>
      <c r="B98" s="14"/>
    </row>
    <row r="99" spans="1:15" x14ac:dyDescent="0.25">
      <c r="A99" s="14"/>
      <c r="B99" s="14"/>
    </row>
    <row r="100" spans="1:15" x14ac:dyDescent="0.25">
      <c r="A100" s="14"/>
      <c r="B100" s="14"/>
    </row>
    <row r="101" spans="1:15" x14ac:dyDescent="0.25">
      <c r="A101" s="14"/>
      <c r="B101" s="14"/>
    </row>
    <row r="102" spans="1:15" x14ac:dyDescent="0.25">
      <c r="A102" s="14"/>
      <c r="B102" s="14"/>
    </row>
    <row r="103" spans="1:15" x14ac:dyDescent="0.25">
      <c r="A103" s="14"/>
      <c r="B103" s="14"/>
    </row>
    <row r="104" spans="1:15" x14ac:dyDescent="0.25">
      <c r="A104" s="14"/>
      <c r="B104" s="14"/>
    </row>
    <row r="105" spans="1:15" x14ac:dyDescent="0.25">
      <c r="A105" s="14"/>
      <c r="B105" s="14"/>
    </row>
    <row r="106" spans="1:15" s="1" customFormat="1" x14ac:dyDescent="0.25">
      <c r="A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s="1" customFormat="1" x14ac:dyDescent="0.25">
      <c r="A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</sheetData>
  <mergeCells count="19">
    <mergeCell ref="C14:C15"/>
    <mergeCell ref="D14:D15"/>
    <mergeCell ref="E14:E15"/>
    <mergeCell ref="F14:F15"/>
    <mergeCell ref="C8:C9"/>
    <mergeCell ref="F8:F9"/>
    <mergeCell ref="F10:F11"/>
    <mergeCell ref="C12:C13"/>
    <mergeCell ref="D12:D13"/>
    <mergeCell ref="E12:E13"/>
    <mergeCell ref="F12:F13"/>
    <mergeCell ref="C4:C5"/>
    <mergeCell ref="D4:D5"/>
    <mergeCell ref="E4:E5"/>
    <mergeCell ref="F4:F5"/>
    <mergeCell ref="C6:C7"/>
    <mergeCell ref="D6:D7"/>
    <mergeCell ref="E6:E7"/>
    <mergeCell ref="F6:F7"/>
  </mergeCells>
  <pageMargins left="0.25" right="0.25" top="0.75" bottom="0.75" header="0.3" footer="0.3"/>
  <pageSetup orientation="landscape" useFirstPageNumber="1" r:id="rId1"/>
  <headerFooter alignWithMargins="0">
    <oddHeader>&amp;C&amp;12&amp;A</oddHeader>
    <oddFooter>&amp;C&amp;12Page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5"/>
  <sheetViews>
    <sheetView topLeftCell="A31" workbookViewId="0">
      <selection activeCell="P43" sqref="P43"/>
    </sheetView>
  </sheetViews>
  <sheetFormatPr defaultRowHeight="13.2" x14ac:dyDescent="0.25"/>
  <cols>
    <col min="1" max="1" width="23.77734375" customWidth="1"/>
    <col min="3" max="4" width="10.6640625" customWidth="1"/>
    <col min="5" max="5" width="10.88671875" customWidth="1"/>
    <col min="6" max="6" width="12.33203125" customWidth="1"/>
    <col min="7" max="7" width="11.5546875" customWidth="1"/>
    <col min="8" max="8" width="10.6640625" customWidth="1"/>
    <col min="9" max="9" width="11.33203125" customWidth="1"/>
    <col min="10" max="10" width="10.88671875" customWidth="1"/>
    <col min="11" max="11" width="11" customWidth="1"/>
    <col min="12" max="12" width="11.5546875" customWidth="1"/>
    <col min="13" max="13" width="10.88671875" customWidth="1"/>
    <col min="14" max="14" width="11.33203125" customWidth="1"/>
    <col min="15" max="15" width="11.5546875" customWidth="1"/>
    <col min="16" max="16" width="9.5546875" customWidth="1"/>
    <col min="17" max="17" width="11.88671875" customWidth="1"/>
  </cols>
  <sheetData>
    <row r="1" spans="1:15" x14ac:dyDescent="0.25">
      <c r="E1" s="46" t="s">
        <v>73</v>
      </c>
      <c r="F1" s="46"/>
      <c r="G1" s="46"/>
      <c r="H1" s="46"/>
      <c r="I1" s="46"/>
      <c r="J1" s="46"/>
      <c r="K1" s="46"/>
      <c r="L1" s="46"/>
    </row>
    <row r="3" spans="1:15" x14ac:dyDescent="0.25">
      <c r="A3" s="19" t="s">
        <v>26</v>
      </c>
    </row>
    <row r="4" spans="1:15" x14ac:dyDescent="0.25">
      <c r="A4" t="s">
        <v>78</v>
      </c>
    </row>
    <row r="5" spans="1:15" x14ac:dyDescent="0.25">
      <c r="A5" t="s">
        <v>79</v>
      </c>
    </row>
    <row r="6" spans="1:15" x14ac:dyDescent="0.25">
      <c r="A6" t="s">
        <v>55</v>
      </c>
    </row>
    <row r="7" spans="1:15" x14ac:dyDescent="0.25">
      <c r="A7" t="s">
        <v>60</v>
      </c>
      <c r="D7" s="19" t="s">
        <v>49</v>
      </c>
      <c r="E7" s="20" t="s">
        <v>28</v>
      </c>
      <c r="F7" s="20" t="s">
        <v>29</v>
      </c>
      <c r="G7" s="20" t="s">
        <v>30</v>
      </c>
      <c r="H7" s="20" t="s">
        <v>31</v>
      </c>
      <c r="I7" s="20" t="s">
        <v>32</v>
      </c>
      <c r="J7" s="20" t="s">
        <v>33</v>
      </c>
      <c r="K7" s="20" t="s">
        <v>34</v>
      </c>
      <c r="L7" s="20" t="s">
        <v>35</v>
      </c>
      <c r="M7" s="20" t="s">
        <v>36</v>
      </c>
      <c r="N7" s="20" t="s">
        <v>37</v>
      </c>
      <c r="O7" s="20" t="s">
        <v>38</v>
      </c>
    </row>
    <row r="8" spans="1:15" x14ac:dyDescent="0.25">
      <c r="A8" t="s">
        <v>52</v>
      </c>
      <c r="D8">
        <v>7</v>
      </c>
      <c r="E8">
        <v>7</v>
      </c>
      <c r="F8">
        <v>7</v>
      </c>
      <c r="G8">
        <v>7</v>
      </c>
      <c r="H8">
        <v>7</v>
      </c>
      <c r="I8">
        <v>7</v>
      </c>
      <c r="J8">
        <v>7</v>
      </c>
      <c r="K8">
        <v>5</v>
      </c>
      <c r="L8">
        <v>5</v>
      </c>
      <c r="M8">
        <v>5</v>
      </c>
      <c r="N8">
        <v>4</v>
      </c>
      <c r="O8">
        <v>4</v>
      </c>
    </row>
    <row r="9" spans="1:15" x14ac:dyDescent="0.25">
      <c r="A9" t="s">
        <v>68</v>
      </c>
      <c r="D9">
        <v>2</v>
      </c>
      <c r="E9">
        <v>2</v>
      </c>
      <c r="F9">
        <v>3</v>
      </c>
      <c r="G9">
        <v>3</v>
      </c>
      <c r="H9">
        <v>4</v>
      </c>
      <c r="I9">
        <v>4</v>
      </c>
      <c r="J9">
        <v>4</v>
      </c>
      <c r="K9">
        <v>4</v>
      </c>
      <c r="L9">
        <v>4</v>
      </c>
      <c r="M9">
        <v>3</v>
      </c>
      <c r="N9">
        <v>4</v>
      </c>
      <c r="O9">
        <v>3</v>
      </c>
    </row>
    <row r="10" spans="1:15" x14ac:dyDescent="0.25">
      <c r="A10" t="s">
        <v>67</v>
      </c>
      <c r="D10">
        <f>D8*D9</f>
        <v>14</v>
      </c>
      <c r="E10">
        <f t="shared" ref="E10:O10" si="0">E8*E9</f>
        <v>14</v>
      </c>
      <c r="F10">
        <f t="shared" si="0"/>
        <v>21</v>
      </c>
      <c r="G10">
        <f t="shared" si="0"/>
        <v>21</v>
      </c>
      <c r="H10">
        <f t="shared" si="0"/>
        <v>28</v>
      </c>
      <c r="I10">
        <f t="shared" si="0"/>
        <v>28</v>
      </c>
      <c r="J10">
        <f t="shared" si="0"/>
        <v>28</v>
      </c>
      <c r="K10">
        <f t="shared" si="0"/>
        <v>20</v>
      </c>
      <c r="L10">
        <f t="shared" si="0"/>
        <v>20</v>
      </c>
      <c r="M10">
        <f t="shared" si="0"/>
        <v>15</v>
      </c>
      <c r="N10">
        <f t="shared" si="0"/>
        <v>16</v>
      </c>
      <c r="O10">
        <f t="shared" si="0"/>
        <v>12</v>
      </c>
    </row>
    <row r="11" spans="1:15" x14ac:dyDescent="0.25">
      <c r="A11" t="s">
        <v>74</v>
      </c>
      <c r="B11" s="35">
        <v>0.06</v>
      </c>
    </row>
    <row r="15" spans="1:15" x14ac:dyDescent="0.25">
      <c r="D15" s="46" t="s">
        <v>58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5">
      <c r="A16" s="20" t="s">
        <v>27</v>
      </c>
      <c r="B16" s="20" t="s">
        <v>2</v>
      </c>
      <c r="C16" s="20"/>
      <c r="D16" s="19" t="s">
        <v>49</v>
      </c>
      <c r="E16" s="20" t="s">
        <v>28</v>
      </c>
      <c r="F16" s="20" t="s">
        <v>29</v>
      </c>
      <c r="G16" s="20" t="s">
        <v>30</v>
      </c>
      <c r="H16" s="20" t="s">
        <v>31</v>
      </c>
      <c r="I16" s="20" t="s">
        <v>32</v>
      </c>
      <c r="J16" s="20" t="s">
        <v>33</v>
      </c>
      <c r="K16" s="20" t="s">
        <v>34</v>
      </c>
      <c r="L16" s="20" t="s">
        <v>35</v>
      </c>
      <c r="M16" s="20" t="s">
        <v>36</v>
      </c>
      <c r="N16" s="20" t="s">
        <v>37</v>
      </c>
      <c r="O16" s="20" t="s">
        <v>38</v>
      </c>
    </row>
    <row r="17" spans="1:17" x14ac:dyDescent="0.25">
      <c r="B17" s="2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7" x14ac:dyDescent="0.25">
      <c r="A18" s="19" t="s">
        <v>39</v>
      </c>
      <c r="B18" s="2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7" x14ac:dyDescent="0.25">
      <c r="A19" t="s">
        <v>42</v>
      </c>
      <c r="B19" s="23">
        <v>1000</v>
      </c>
      <c r="C19" s="23"/>
      <c r="D19" s="17"/>
      <c r="E19" s="17" t="str">
        <f xml:space="preserve"> IF((E8-D8)*$B$19 = 0, "",(E8-D8)*$B$19)</f>
        <v/>
      </c>
      <c r="F19" s="17" t="str">
        <f t="shared" ref="F19:O19" si="1" xml:space="preserve"> IF((F8-E8)*$B$19 = 0, "",(F8-E8)*$B$19)</f>
        <v/>
      </c>
      <c r="G19" s="17" t="str">
        <f t="shared" si="1"/>
        <v/>
      </c>
      <c r="H19" s="17" t="str">
        <f t="shared" si="1"/>
        <v/>
      </c>
      <c r="I19" s="17" t="str">
        <f t="shared" si="1"/>
        <v/>
      </c>
      <c r="J19" s="17" t="str">
        <f t="shared" si="1"/>
        <v/>
      </c>
      <c r="K19" s="17"/>
      <c r="L19" s="17" t="str">
        <f t="shared" si="1"/>
        <v/>
      </c>
      <c r="M19" s="17" t="str">
        <f t="shared" si="1"/>
        <v/>
      </c>
      <c r="N19" s="17"/>
      <c r="O19" s="17" t="str">
        <f t="shared" si="1"/>
        <v/>
      </c>
    </row>
    <row r="20" spans="1:17" x14ac:dyDescent="0.25">
      <c r="A20" t="s">
        <v>43</v>
      </c>
      <c r="B20" s="23">
        <v>125</v>
      </c>
      <c r="C20" s="23"/>
      <c r="D20" s="17">
        <f t="shared" ref="D20:O20" si="2">D8*$B$20</f>
        <v>875</v>
      </c>
      <c r="E20" s="17">
        <f t="shared" si="2"/>
        <v>875</v>
      </c>
      <c r="F20" s="17">
        <f t="shared" si="2"/>
        <v>875</v>
      </c>
      <c r="G20" s="17">
        <f t="shared" si="2"/>
        <v>875</v>
      </c>
      <c r="H20" s="17">
        <f t="shared" si="2"/>
        <v>875</v>
      </c>
      <c r="I20" s="17">
        <f t="shared" si="2"/>
        <v>875</v>
      </c>
      <c r="J20" s="17">
        <f t="shared" si="2"/>
        <v>875</v>
      </c>
      <c r="K20" s="17">
        <f t="shared" si="2"/>
        <v>625</v>
      </c>
      <c r="L20" s="17">
        <f t="shared" si="2"/>
        <v>625</v>
      </c>
      <c r="M20" s="17">
        <f t="shared" si="2"/>
        <v>625</v>
      </c>
      <c r="N20" s="17">
        <f t="shared" si="2"/>
        <v>500</v>
      </c>
      <c r="O20" s="17">
        <f t="shared" si="2"/>
        <v>500</v>
      </c>
    </row>
    <row r="21" spans="1:17" x14ac:dyDescent="0.25">
      <c r="A21" t="s">
        <v>53</v>
      </c>
      <c r="B21" s="23">
        <v>78</v>
      </c>
      <c r="C21" s="23" t="s">
        <v>94</v>
      </c>
      <c r="D21" s="17">
        <f t="shared" ref="D21:O21" si="3">$B$21*D10</f>
        <v>1092</v>
      </c>
      <c r="E21" s="17">
        <f t="shared" si="3"/>
        <v>1092</v>
      </c>
      <c r="F21" s="17">
        <f t="shared" si="3"/>
        <v>1638</v>
      </c>
      <c r="G21" s="17">
        <f t="shared" si="3"/>
        <v>1638</v>
      </c>
      <c r="H21" s="17">
        <f t="shared" si="3"/>
        <v>2184</v>
      </c>
      <c r="I21" s="17">
        <f t="shared" si="3"/>
        <v>2184</v>
      </c>
      <c r="J21" s="17">
        <f t="shared" si="3"/>
        <v>2184</v>
      </c>
      <c r="K21" s="17">
        <f t="shared" si="3"/>
        <v>1560</v>
      </c>
      <c r="L21" s="17">
        <f t="shared" si="3"/>
        <v>1560</v>
      </c>
      <c r="M21" s="17">
        <f t="shared" si="3"/>
        <v>1170</v>
      </c>
      <c r="N21" s="17">
        <f t="shared" si="3"/>
        <v>1248</v>
      </c>
      <c r="O21" s="17">
        <f t="shared" si="3"/>
        <v>936</v>
      </c>
    </row>
    <row r="22" spans="1:17" ht="13.8" thickBot="1" x14ac:dyDescent="0.3">
      <c r="A22" t="s">
        <v>83</v>
      </c>
      <c r="B22" s="21">
        <f>B21*B11</f>
        <v>4.68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7" ht="14.4" thickTop="1" thickBot="1" x14ac:dyDescent="0.3">
      <c r="A23" s="24" t="s">
        <v>57</v>
      </c>
      <c r="B23" s="23"/>
      <c r="D23" s="18">
        <f>SUM(D19:D22)</f>
        <v>1967</v>
      </c>
      <c r="E23" s="18">
        <f>SUM(E19:E22)</f>
        <v>1967</v>
      </c>
      <c r="F23" s="18">
        <f t="shared" ref="F23:O23" si="4">SUM(F19:F22)</f>
        <v>2513</v>
      </c>
      <c r="G23" s="18">
        <f t="shared" si="4"/>
        <v>2513</v>
      </c>
      <c r="H23" s="18">
        <f>SUM(H19:H22)</f>
        <v>3059</v>
      </c>
      <c r="I23" s="18">
        <f t="shared" si="4"/>
        <v>3059</v>
      </c>
      <c r="J23" s="18">
        <f t="shared" si="4"/>
        <v>3059</v>
      </c>
      <c r="K23" s="18">
        <f t="shared" si="4"/>
        <v>2185</v>
      </c>
      <c r="L23" s="18">
        <f t="shared" si="4"/>
        <v>2185</v>
      </c>
      <c r="M23" s="18">
        <f t="shared" si="4"/>
        <v>1795</v>
      </c>
      <c r="N23" s="18">
        <f t="shared" si="4"/>
        <v>1748</v>
      </c>
      <c r="O23" s="18">
        <f t="shared" si="4"/>
        <v>1436</v>
      </c>
    </row>
    <row r="24" spans="1:17" ht="14.4" thickTop="1" thickBot="1" x14ac:dyDescent="0.3">
      <c r="B24" s="2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7" ht="14.4" thickTop="1" thickBot="1" x14ac:dyDescent="0.3">
      <c r="B25" s="2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 t="s">
        <v>71</v>
      </c>
      <c r="P25" s="18"/>
      <c r="Q25" s="18">
        <f>SUM(D23:O23)</f>
        <v>27486</v>
      </c>
    </row>
    <row r="26" spans="1:17" ht="13.8" thickTop="1" x14ac:dyDescent="0.25">
      <c r="B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7" x14ac:dyDescent="0.25">
      <c r="A27" s="19" t="s">
        <v>40</v>
      </c>
      <c r="B27" s="2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7" x14ac:dyDescent="0.25">
      <c r="A28" t="s">
        <v>41</v>
      </c>
      <c r="B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7" x14ac:dyDescent="0.25">
      <c r="A29" t="s">
        <v>54</v>
      </c>
      <c r="B29" s="2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7" x14ac:dyDescent="0.25">
      <c r="A30" t="s">
        <v>62</v>
      </c>
      <c r="B30" s="23"/>
      <c r="D30" s="17"/>
      <c r="E30" s="17"/>
      <c r="F30" s="17">
        <v>400</v>
      </c>
      <c r="G30" s="17"/>
      <c r="H30" s="17"/>
      <c r="I30" s="17"/>
      <c r="J30" s="17"/>
      <c r="K30" s="17"/>
      <c r="L30" s="17"/>
      <c r="M30" s="17"/>
      <c r="N30" s="17"/>
      <c r="O30" s="17"/>
    </row>
    <row r="31" spans="1:17" x14ac:dyDescent="0.25">
      <c r="A31" t="s">
        <v>8</v>
      </c>
      <c r="B31" s="23"/>
      <c r="F31" s="17"/>
      <c r="G31" s="17">
        <v>1350</v>
      </c>
      <c r="H31" s="17"/>
      <c r="I31" s="17"/>
      <c r="J31" s="17"/>
      <c r="K31" s="17"/>
      <c r="L31" s="17"/>
      <c r="M31" s="17"/>
      <c r="N31" s="17"/>
      <c r="O31" s="17"/>
    </row>
    <row r="32" spans="1:17" x14ac:dyDescent="0.25">
      <c r="A32" t="s">
        <v>75</v>
      </c>
      <c r="B32" s="25">
        <v>1750</v>
      </c>
      <c r="C32" s="25">
        <f>B32*(1+B11)</f>
        <v>1855</v>
      </c>
      <c r="D32" s="17">
        <f>$C$32/12</f>
        <v>154.58333333333334</v>
      </c>
      <c r="E32" s="17">
        <f t="shared" ref="E32:O32" si="5">$C$32/12</f>
        <v>154.58333333333334</v>
      </c>
      <c r="F32" s="17">
        <f t="shared" si="5"/>
        <v>154.58333333333334</v>
      </c>
      <c r="G32" s="17">
        <f t="shared" si="5"/>
        <v>154.58333333333334</v>
      </c>
      <c r="H32" s="17">
        <f t="shared" si="5"/>
        <v>154.58333333333334</v>
      </c>
      <c r="I32" s="17">
        <f t="shared" si="5"/>
        <v>154.58333333333334</v>
      </c>
      <c r="J32" s="17">
        <f t="shared" si="5"/>
        <v>154.58333333333334</v>
      </c>
      <c r="K32" s="17">
        <f t="shared" si="5"/>
        <v>154.58333333333334</v>
      </c>
      <c r="L32" s="17">
        <f t="shared" si="5"/>
        <v>154.58333333333334</v>
      </c>
      <c r="M32" s="17">
        <f t="shared" si="5"/>
        <v>154.58333333333334</v>
      </c>
      <c r="N32" s="17">
        <f t="shared" si="5"/>
        <v>154.58333333333334</v>
      </c>
      <c r="O32" s="17">
        <f t="shared" si="5"/>
        <v>154.58333333333334</v>
      </c>
    </row>
    <row r="33" spans="1:15" x14ac:dyDescent="0.25">
      <c r="A33" t="s">
        <v>45</v>
      </c>
      <c r="B33" s="23">
        <v>450</v>
      </c>
      <c r="D33" s="17">
        <f>$B$33</f>
        <v>450</v>
      </c>
      <c r="E33" s="17">
        <f t="shared" ref="E33:O33" si="6">$B$33</f>
        <v>450</v>
      </c>
      <c r="F33" s="17">
        <f t="shared" si="6"/>
        <v>450</v>
      </c>
      <c r="G33" s="17">
        <f t="shared" si="6"/>
        <v>450</v>
      </c>
      <c r="H33" s="17">
        <f t="shared" si="6"/>
        <v>450</v>
      </c>
      <c r="I33" s="17">
        <f t="shared" si="6"/>
        <v>450</v>
      </c>
      <c r="J33" s="17">
        <f t="shared" si="6"/>
        <v>450</v>
      </c>
      <c r="K33" s="17">
        <f t="shared" si="6"/>
        <v>450</v>
      </c>
      <c r="L33" s="17">
        <f t="shared" si="6"/>
        <v>450</v>
      </c>
      <c r="M33" s="17">
        <f t="shared" si="6"/>
        <v>450</v>
      </c>
      <c r="N33" s="17">
        <f t="shared" si="6"/>
        <v>450</v>
      </c>
      <c r="O33" s="17">
        <f t="shared" si="6"/>
        <v>450</v>
      </c>
    </row>
    <row r="34" spans="1:15" x14ac:dyDescent="0.25">
      <c r="A34" t="s">
        <v>61</v>
      </c>
      <c r="B34" s="23"/>
      <c r="D34" s="17"/>
      <c r="E34" s="17"/>
      <c r="F34" s="17"/>
      <c r="G34" s="17">
        <v>100</v>
      </c>
      <c r="H34" s="17"/>
      <c r="I34" s="17"/>
      <c r="J34" s="17"/>
      <c r="K34" s="17"/>
      <c r="L34" s="17"/>
      <c r="M34" s="17"/>
      <c r="N34" s="17">
        <v>100</v>
      </c>
      <c r="O34" s="17"/>
    </row>
    <row r="35" spans="1:15" x14ac:dyDescent="0.25">
      <c r="A35" t="s">
        <v>46</v>
      </c>
      <c r="B35" s="23"/>
      <c r="D35" s="17">
        <v>1100</v>
      </c>
      <c r="E35" s="17"/>
      <c r="F35" s="17"/>
      <c r="G35" s="17"/>
      <c r="H35" s="17"/>
      <c r="I35" s="17">
        <v>1100</v>
      </c>
      <c r="J35" s="17"/>
      <c r="K35" s="17"/>
      <c r="L35" s="17"/>
      <c r="M35" s="17"/>
      <c r="N35" s="17"/>
      <c r="O35" s="17"/>
    </row>
    <row r="36" spans="1:15" x14ac:dyDescent="0.25">
      <c r="A36" t="s">
        <v>64</v>
      </c>
      <c r="B36" s="23"/>
      <c r="D36" s="17"/>
      <c r="E36" s="17"/>
      <c r="F36" s="17"/>
      <c r="G36" s="17"/>
      <c r="H36" s="17"/>
      <c r="I36" s="17"/>
      <c r="J36" s="17"/>
      <c r="K36" s="17"/>
      <c r="L36" s="17"/>
      <c r="M36" s="17">
        <v>600</v>
      </c>
      <c r="N36" s="17"/>
      <c r="O36" s="17"/>
    </row>
    <row r="37" spans="1:15" x14ac:dyDescent="0.25">
      <c r="A37" t="s">
        <v>72</v>
      </c>
      <c r="B37" s="23"/>
      <c r="D37" s="17">
        <v>100</v>
      </c>
      <c r="E37" s="17"/>
      <c r="F37" s="17"/>
      <c r="G37" s="17">
        <v>100</v>
      </c>
      <c r="H37" s="17"/>
      <c r="I37" s="17"/>
      <c r="J37" s="17">
        <v>100</v>
      </c>
      <c r="K37" s="17"/>
      <c r="L37" s="17"/>
      <c r="M37" s="17">
        <v>100</v>
      </c>
      <c r="N37" s="17"/>
      <c r="O37" s="17"/>
    </row>
    <row r="38" spans="1:15" x14ac:dyDescent="0.25">
      <c r="A38" t="s">
        <v>50</v>
      </c>
      <c r="B38" s="23">
        <v>4.7</v>
      </c>
      <c r="C38" s="23"/>
      <c r="D38" s="17">
        <f t="shared" ref="D38:O38" si="7">5*D10*$B$38</f>
        <v>329</v>
      </c>
      <c r="E38" s="17">
        <f t="shared" si="7"/>
        <v>329</v>
      </c>
      <c r="F38" s="17">
        <f t="shared" si="7"/>
        <v>493.5</v>
      </c>
      <c r="G38" s="17">
        <f t="shared" si="7"/>
        <v>493.5</v>
      </c>
      <c r="H38" s="17">
        <f t="shared" si="7"/>
        <v>658</v>
      </c>
      <c r="I38" s="17">
        <f t="shared" si="7"/>
        <v>658</v>
      </c>
      <c r="J38" s="17">
        <f t="shared" si="7"/>
        <v>658</v>
      </c>
      <c r="K38" s="17">
        <f t="shared" si="7"/>
        <v>470</v>
      </c>
      <c r="L38" s="17">
        <f t="shared" si="7"/>
        <v>470</v>
      </c>
      <c r="M38" s="17">
        <f t="shared" si="7"/>
        <v>352.5</v>
      </c>
      <c r="N38" s="17">
        <f t="shared" si="7"/>
        <v>376</v>
      </c>
      <c r="O38" s="17">
        <f t="shared" si="7"/>
        <v>282</v>
      </c>
    </row>
    <row r="39" spans="1:15" x14ac:dyDescent="0.25">
      <c r="A39" t="s">
        <v>63</v>
      </c>
      <c r="B39" s="23"/>
      <c r="D39" s="17">
        <v>5</v>
      </c>
      <c r="E39" s="17">
        <v>5</v>
      </c>
      <c r="F39" s="17">
        <v>5</v>
      </c>
      <c r="G39" s="17">
        <v>5</v>
      </c>
      <c r="H39" s="17">
        <v>5</v>
      </c>
      <c r="I39" s="17">
        <v>5</v>
      </c>
      <c r="J39" s="17">
        <v>5</v>
      </c>
      <c r="K39" s="17">
        <v>5</v>
      </c>
      <c r="L39" s="17">
        <v>5</v>
      </c>
      <c r="M39" s="17">
        <v>5</v>
      </c>
      <c r="N39" s="17">
        <v>5</v>
      </c>
      <c r="O39" s="17">
        <v>5</v>
      </c>
    </row>
    <row r="40" spans="1:15" x14ac:dyDescent="0.25">
      <c r="A40" t="s">
        <v>44</v>
      </c>
      <c r="B40" s="23"/>
      <c r="D40" s="17"/>
      <c r="E40" s="17">
        <v>120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t="s">
        <v>9</v>
      </c>
      <c r="B41" s="23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>
        <v>450</v>
      </c>
    </row>
    <row r="42" spans="1:15" x14ac:dyDescent="0.25">
      <c r="A42" t="s">
        <v>77</v>
      </c>
      <c r="B42" s="23">
        <v>10</v>
      </c>
      <c r="D42" s="17">
        <f>$B$42</f>
        <v>10</v>
      </c>
      <c r="E42" s="17">
        <f t="shared" ref="E42:O42" si="8">$B$42</f>
        <v>10</v>
      </c>
      <c r="F42" s="17">
        <f t="shared" si="8"/>
        <v>10</v>
      </c>
      <c r="G42" s="17">
        <f t="shared" si="8"/>
        <v>10</v>
      </c>
      <c r="H42" s="17">
        <f t="shared" si="8"/>
        <v>10</v>
      </c>
      <c r="I42" s="17">
        <f t="shared" si="8"/>
        <v>10</v>
      </c>
      <c r="J42" s="17">
        <f t="shared" si="8"/>
        <v>10</v>
      </c>
      <c r="K42" s="17">
        <f t="shared" si="8"/>
        <v>10</v>
      </c>
      <c r="L42" s="17">
        <f t="shared" si="8"/>
        <v>10</v>
      </c>
      <c r="M42" s="17">
        <f t="shared" si="8"/>
        <v>10</v>
      </c>
      <c r="N42" s="17">
        <f t="shared" si="8"/>
        <v>10</v>
      </c>
      <c r="O42" s="17">
        <f t="shared" si="8"/>
        <v>10</v>
      </c>
    </row>
    <row r="43" spans="1:15" x14ac:dyDescent="0.25">
      <c r="A43" t="s">
        <v>82</v>
      </c>
      <c r="B43" s="23"/>
      <c r="D43" s="17"/>
      <c r="E43" s="17"/>
      <c r="F43" s="17">
        <v>50</v>
      </c>
      <c r="G43" s="17"/>
      <c r="H43" s="17"/>
      <c r="I43" s="17">
        <v>50</v>
      </c>
      <c r="L43" s="17">
        <v>50</v>
      </c>
      <c r="M43" s="17"/>
      <c r="N43" s="17"/>
      <c r="O43" s="17">
        <v>50</v>
      </c>
    </row>
    <row r="44" spans="1:15" x14ac:dyDescent="0.25">
      <c r="A44" t="s">
        <v>81</v>
      </c>
      <c r="B44" s="23"/>
      <c r="D44" s="17"/>
      <c r="E44" s="17"/>
      <c r="F44" s="17"/>
      <c r="G44" s="17"/>
      <c r="H44" s="17"/>
      <c r="J44" s="17"/>
      <c r="L44" s="17"/>
      <c r="M44" s="17"/>
      <c r="N44" s="17"/>
      <c r="O44" s="17"/>
    </row>
    <row r="45" spans="1:15" x14ac:dyDescent="0.25">
      <c r="A45" t="s">
        <v>80</v>
      </c>
      <c r="B45" s="23"/>
      <c r="D45" s="17">
        <f>D10*$B$22</f>
        <v>65.52</v>
      </c>
      <c r="E45" s="17">
        <f t="shared" ref="E45:O45" si="9">E10*$B$22</f>
        <v>65.52</v>
      </c>
      <c r="F45" s="17">
        <f t="shared" si="9"/>
        <v>98.28</v>
      </c>
      <c r="G45" s="17">
        <f t="shared" si="9"/>
        <v>98.28</v>
      </c>
      <c r="H45" s="17">
        <f t="shared" si="9"/>
        <v>131.04</v>
      </c>
      <c r="I45" s="17">
        <f t="shared" si="9"/>
        <v>131.04</v>
      </c>
      <c r="J45" s="17">
        <f t="shared" si="9"/>
        <v>131.04</v>
      </c>
      <c r="K45" s="17">
        <f t="shared" si="9"/>
        <v>93.6</v>
      </c>
      <c r="L45" s="17">
        <f t="shared" si="9"/>
        <v>93.6</v>
      </c>
      <c r="M45" s="17">
        <f t="shared" si="9"/>
        <v>70.199999999999989</v>
      </c>
      <c r="N45" s="17">
        <f t="shared" si="9"/>
        <v>74.88</v>
      </c>
      <c r="O45" s="17">
        <f t="shared" si="9"/>
        <v>56.16</v>
      </c>
    </row>
    <row r="46" spans="1:15" ht="13.8" thickBot="1" x14ac:dyDescent="0.3">
      <c r="A46" t="s">
        <v>51</v>
      </c>
      <c r="B46" s="23">
        <v>30</v>
      </c>
      <c r="C46" s="23"/>
      <c r="D46" s="17">
        <f t="shared" ref="D46:O46" si="10">D10*$B$46</f>
        <v>420</v>
      </c>
      <c r="E46" s="17">
        <f t="shared" si="10"/>
        <v>420</v>
      </c>
      <c r="F46" s="17">
        <f t="shared" si="10"/>
        <v>630</v>
      </c>
      <c r="G46" s="17">
        <f t="shared" si="10"/>
        <v>630</v>
      </c>
      <c r="H46" s="17">
        <f t="shared" si="10"/>
        <v>840</v>
      </c>
      <c r="I46" s="17">
        <f t="shared" si="10"/>
        <v>840</v>
      </c>
      <c r="J46" s="17">
        <f t="shared" si="10"/>
        <v>840</v>
      </c>
      <c r="K46" s="17">
        <f t="shared" si="10"/>
        <v>600</v>
      </c>
      <c r="L46" s="17">
        <f t="shared" si="10"/>
        <v>600</v>
      </c>
      <c r="M46" s="17">
        <f t="shared" si="10"/>
        <v>450</v>
      </c>
      <c r="N46" s="17">
        <f t="shared" si="10"/>
        <v>480</v>
      </c>
      <c r="O46" s="17">
        <f t="shared" si="10"/>
        <v>360</v>
      </c>
    </row>
    <row r="47" spans="1:15" ht="14.4" thickTop="1" thickBot="1" x14ac:dyDescent="0.3">
      <c r="A47" s="24" t="s">
        <v>56</v>
      </c>
      <c r="D47" s="18">
        <f t="shared" ref="D47:O47" si="11">SUM(D28:D46)</f>
        <v>2634.1033333333335</v>
      </c>
      <c r="E47" s="18">
        <f t="shared" si="11"/>
        <v>1554.1033333333335</v>
      </c>
      <c r="F47" s="18">
        <f t="shared" si="11"/>
        <v>2291.3633333333337</v>
      </c>
      <c r="G47" s="18">
        <f t="shared" si="11"/>
        <v>3391.3633333333332</v>
      </c>
      <c r="H47" s="18">
        <f t="shared" si="11"/>
        <v>2248.6233333333334</v>
      </c>
      <c r="I47" s="18">
        <f t="shared" si="11"/>
        <v>3398.6233333333334</v>
      </c>
      <c r="J47" s="18">
        <f t="shared" si="11"/>
        <v>2348.6233333333334</v>
      </c>
      <c r="K47" s="18">
        <f t="shared" si="11"/>
        <v>1783.1833333333334</v>
      </c>
      <c r="L47" s="18">
        <f t="shared" si="11"/>
        <v>1833.1833333333334</v>
      </c>
      <c r="M47" s="18">
        <f t="shared" si="11"/>
        <v>2192.2833333333338</v>
      </c>
      <c r="N47" s="18">
        <f t="shared" si="11"/>
        <v>1650.4633333333336</v>
      </c>
      <c r="O47" s="18">
        <f t="shared" si="11"/>
        <v>1817.7433333333336</v>
      </c>
    </row>
    <row r="48" spans="1:15" ht="13.8" thickTop="1" x14ac:dyDescent="0.25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7" ht="13.8" thickBot="1" x14ac:dyDescent="0.3">
      <c r="A49" t="s">
        <v>47</v>
      </c>
      <c r="D49" s="21">
        <f t="shared" ref="D49:O49" si="12">D23-D47</f>
        <v>-667.10333333333347</v>
      </c>
      <c r="E49" s="21">
        <f t="shared" si="12"/>
        <v>412.89666666666653</v>
      </c>
      <c r="F49" s="21">
        <f t="shared" si="12"/>
        <v>221.63666666666631</v>
      </c>
      <c r="G49" s="21">
        <f t="shared" si="12"/>
        <v>-878.36333333333323</v>
      </c>
      <c r="H49" s="21">
        <f t="shared" si="12"/>
        <v>810.37666666666655</v>
      </c>
      <c r="I49" s="21">
        <f t="shared" si="12"/>
        <v>-339.62333333333345</v>
      </c>
      <c r="J49" s="21">
        <f t="shared" si="12"/>
        <v>710.37666666666655</v>
      </c>
      <c r="K49" s="21">
        <f t="shared" si="12"/>
        <v>401.81666666666661</v>
      </c>
      <c r="L49" s="21">
        <f t="shared" si="12"/>
        <v>351.81666666666661</v>
      </c>
      <c r="M49" s="21">
        <f t="shared" si="12"/>
        <v>-397.28333333333376</v>
      </c>
      <c r="N49" s="21">
        <f t="shared" si="12"/>
        <v>97.536666666666406</v>
      </c>
      <c r="O49" s="21">
        <f t="shared" si="12"/>
        <v>-381.74333333333357</v>
      </c>
    </row>
    <row r="50" spans="1:17" ht="14.4" thickTop="1" thickBot="1" x14ac:dyDescent="0.3">
      <c r="A50" t="s">
        <v>48</v>
      </c>
      <c r="C50" s="22">
        <v>4755.67</v>
      </c>
      <c r="D50" s="22">
        <f>D49+C50</f>
        <v>4088.5666666666666</v>
      </c>
      <c r="E50" s="22">
        <f t="shared" ref="E50:O50" si="13">E49+D50</f>
        <v>4501.4633333333331</v>
      </c>
      <c r="F50" s="22">
        <f t="shared" si="13"/>
        <v>4723.0999999999995</v>
      </c>
      <c r="G50" s="22">
        <f t="shared" si="13"/>
        <v>3844.7366666666662</v>
      </c>
      <c r="H50" s="22">
        <f t="shared" si="13"/>
        <v>4655.1133333333328</v>
      </c>
      <c r="I50" s="22">
        <f t="shared" si="13"/>
        <v>4315.49</v>
      </c>
      <c r="J50" s="22">
        <f t="shared" si="13"/>
        <v>5025.8666666666668</v>
      </c>
      <c r="K50" s="22">
        <f t="shared" si="13"/>
        <v>5427.6833333333334</v>
      </c>
      <c r="L50" s="22">
        <f t="shared" si="13"/>
        <v>5779.5</v>
      </c>
      <c r="M50" s="22">
        <f t="shared" si="13"/>
        <v>5382.2166666666662</v>
      </c>
      <c r="N50" s="22">
        <f t="shared" si="13"/>
        <v>5479.7533333333322</v>
      </c>
      <c r="O50" s="22">
        <f t="shared" si="13"/>
        <v>5098.0099999999984</v>
      </c>
    </row>
    <row r="51" spans="1:17" ht="14.4" thickTop="1" thickBot="1" x14ac:dyDescent="0.3">
      <c r="C51" t="s">
        <v>91</v>
      </c>
    </row>
    <row r="52" spans="1:17" ht="14.4" thickTop="1" thickBot="1" x14ac:dyDescent="0.3">
      <c r="O52" s="18" t="s">
        <v>69</v>
      </c>
      <c r="P52" s="18"/>
      <c r="Q52" s="18">
        <f>SUM(D47:O47)</f>
        <v>27143.66</v>
      </c>
    </row>
    <row r="53" spans="1:17" ht="14.4" thickTop="1" thickBot="1" x14ac:dyDescent="0.3"/>
    <row r="54" spans="1:17" ht="14.4" thickTop="1" thickBot="1" x14ac:dyDescent="0.3">
      <c r="O54" s="18" t="s">
        <v>70</v>
      </c>
      <c r="P54" s="18"/>
      <c r="Q54" s="22">
        <f>O50</f>
        <v>5098.0099999999984</v>
      </c>
    </row>
    <row r="55" spans="1:17" ht="13.8" thickTop="1" x14ac:dyDescent="0.25"/>
  </sheetData>
  <mergeCells count="2">
    <mergeCell ref="D15:O15"/>
    <mergeCell ref="E1:L1"/>
  </mergeCells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810A-3436-4169-993B-649CE0940984}">
  <sheetPr>
    <pageSetUpPr fitToPage="1"/>
  </sheetPr>
  <dimension ref="A1:Q55"/>
  <sheetViews>
    <sheetView tabSelected="1" topLeftCell="A25" workbookViewId="0">
      <selection activeCell="B20" sqref="B20"/>
    </sheetView>
  </sheetViews>
  <sheetFormatPr defaultRowHeight="13.2" x14ac:dyDescent="0.25"/>
  <cols>
    <col min="1" max="1" width="23.6640625" customWidth="1"/>
    <col min="3" max="4" width="10.6640625" customWidth="1"/>
    <col min="5" max="5" width="10.88671875" customWidth="1"/>
    <col min="6" max="6" width="12.33203125" customWidth="1"/>
    <col min="7" max="7" width="11.5546875" customWidth="1"/>
    <col min="8" max="8" width="10.6640625" customWidth="1"/>
    <col min="9" max="9" width="11.33203125" customWidth="1"/>
    <col min="10" max="10" width="10.88671875" customWidth="1"/>
    <col min="11" max="11" width="11" customWidth="1"/>
    <col min="12" max="12" width="11.5546875" customWidth="1"/>
    <col min="13" max="13" width="10.88671875" customWidth="1"/>
    <col min="14" max="14" width="11.33203125" customWidth="1"/>
    <col min="15" max="15" width="11.5546875" customWidth="1"/>
    <col min="16" max="16" width="9.5546875" customWidth="1"/>
    <col min="17" max="17" width="11.88671875" customWidth="1"/>
  </cols>
  <sheetData>
    <row r="1" spans="1:15" x14ac:dyDescent="0.25">
      <c r="E1" s="46" t="s">
        <v>73</v>
      </c>
      <c r="F1" s="46"/>
      <c r="G1" s="46"/>
      <c r="H1" s="46"/>
      <c r="I1" s="46"/>
      <c r="J1" s="46"/>
      <c r="K1" s="46"/>
      <c r="L1" s="46"/>
    </row>
    <row r="3" spans="1:15" x14ac:dyDescent="0.25">
      <c r="A3" s="19" t="s">
        <v>26</v>
      </c>
    </row>
    <row r="4" spans="1:15" x14ac:dyDescent="0.25">
      <c r="A4" t="s">
        <v>92</v>
      </c>
    </row>
    <row r="5" spans="1:15" x14ac:dyDescent="0.25">
      <c r="A5" t="s">
        <v>84</v>
      </c>
    </row>
    <row r="6" spans="1:15" x14ac:dyDescent="0.25">
      <c r="A6" t="s">
        <v>55</v>
      </c>
    </row>
    <row r="7" spans="1:15" x14ac:dyDescent="0.25">
      <c r="A7" t="s">
        <v>60</v>
      </c>
      <c r="D7" s="19" t="s">
        <v>49</v>
      </c>
      <c r="E7" s="20" t="s">
        <v>28</v>
      </c>
      <c r="F7" s="20" t="s">
        <v>29</v>
      </c>
      <c r="G7" s="20" t="s">
        <v>30</v>
      </c>
      <c r="H7" s="20" t="s">
        <v>31</v>
      </c>
      <c r="I7" s="20" t="s">
        <v>32</v>
      </c>
      <c r="J7" s="20" t="s">
        <v>33</v>
      </c>
      <c r="K7" s="20" t="s">
        <v>34</v>
      </c>
      <c r="L7" s="20" t="s">
        <v>35</v>
      </c>
      <c r="M7" s="20" t="s">
        <v>36</v>
      </c>
      <c r="N7" s="20" t="s">
        <v>37</v>
      </c>
      <c r="O7" s="20" t="s">
        <v>38</v>
      </c>
    </row>
    <row r="8" spans="1:15" x14ac:dyDescent="0.25">
      <c r="A8" t="s">
        <v>52</v>
      </c>
      <c r="D8">
        <v>4</v>
      </c>
      <c r="E8">
        <v>5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</row>
    <row r="9" spans="1:15" x14ac:dyDescent="0.25">
      <c r="A9" t="s">
        <v>68</v>
      </c>
      <c r="D9">
        <v>2</v>
      </c>
      <c r="E9">
        <v>2</v>
      </c>
      <c r="F9">
        <v>3</v>
      </c>
      <c r="G9">
        <v>3</v>
      </c>
      <c r="H9">
        <v>4</v>
      </c>
      <c r="I9">
        <v>4</v>
      </c>
      <c r="J9">
        <v>4</v>
      </c>
      <c r="K9">
        <v>4</v>
      </c>
      <c r="L9">
        <v>4</v>
      </c>
      <c r="M9">
        <v>3</v>
      </c>
      <c r="N9">
        <v>3</v>
      </c>
      <c r="O9">
        <v>3</v>
      </c>
    </row>
    <row r="10" spans="1:15" x14ac:dyDescent="0.25">
      <c r="A10" t="s">
        <v>67</v>
      </c>
      <c r="D10">
        <f>D8*D9</f>
        <v>8</v>
      </c>
      <c r="E10">
        <f t="shared" ref="E10:O10" si="0">E8*E9</f>
        <v>10</v>
      </c>
      <c r="F10">
        <f t="shared" si="0"/>
        <v>15</v>
      </c>
      <c r="G10">
        <f t="shared" si="0"/>
        <v>15</v>
      </c>
      <c r="H10">
        <f t="shared" si="0"/>
        <v>20</v>
      </c>
      <c r="I10">
        <f t="shared" si="0"/>
        <v>20</v>
      </c>
      <c r="J10">
        <f t="shared" si="0"/>
        <v>20</v>
      </c>
      <c r="K10">
        <f t="shared" si="0"/>
        <v>20</v>
      </c>
      <c r="L10">
        <f t="shared" si="0"/>
        <v>20</v>
      </c>
      <c r="M10">
        <f t="shared" si="0"/>
        <v>15</v>
      </c>
      <c r="N10">
        <f t="shared" si="0"/>
        <v>15</v>
      </c>
      <c r="O10">
        <f t="shared" si="0"/>
        <v>15</v>
      </c>
    </row>
    <row r="11" spans="1:15" x14ac:dyDescent="0.25">
      <c r="A11" t="s">
        <v>74</v>
      </c>
      <c r="B11" s="35">
        <v>0.06</v>
      </c>
    </row>
    <row r="15" spans="1:15" x14ac:dyDescent="0.25">
      <c r="D15" s="46" t="s">
        <v>59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5">
      <c r="A16" s="20" t="s">
        <v>27</v>
      </c>
      <c r="B16" s="20" t="s">
        <v>2</v>
      </c>
      <c r="C16" s="20"/>
      <c r="D16" s="19" t="s">
        <v>49</v>
      </c>
      <c r="E16" s="20" t="s">
        <v>28</v>
      </c>
      <c r="F16" s="20" t="s">
        <v>29</v>
      </c>
      <c r="G16" s="20" t="s">
        <v>30</v>
      </c>
      <c r="H16" s="20" t="s">
        <v>31</v>
      </c>
      <c r="I16" s="20" t="s">
        <v>32</v>
      </c>
      <c r="J16" s="20" t="s">
        <v>33</v>
      </c>
      <c r="K16" s="20" t="s">
        <v>34</v>
      </c>
      <c r="L16" s="20" t="s">
        <v>35</v>
      </c>
      <c r="M16" s="20" t="s">
        <v>36</v>
      </c>
      <c r="N16" s="20" t="s">
        <v>37</v>
      </c>
      <c r="O16" s="20" t="s">
        <v>38</v>
      </c>
    </row>
    <row r="17" spans="1:17" x14ac:dyDescent="0.25">
      <c r="B17" s="2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7" x14ac:dyDescent="0.25">
      <c r="A18" s="19" t="s">
        <v>39</v>
      </c>
      <c r="B18" s="2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7" x14ac:dyDescent="0.25">
      <c r="A19" t="s">
        <v>42</v>
      </c>
      <c r="B19" s="23">
        <v>1000</v>
      </c>
      <c r="C19" s="23"/>
      <c r="D19" s="17" t="str">
        <f xml:space="preserve"> IF((D8-'2020 Budget'!O8)*$B$19 = 0, "",(D8-'2020 Budget'!O8)*$B$19)</f>
        <v/>
      </c>
      <c r="E19" s="17">
        <f xml:space="preserve"> IF((E8-D8)*$B$19 = 0, "",(E8-D8)*$B$19)</f>
        <v>1000</v>
      </c>
      <c r="F19" s="17" t="str">
        <f t="shared" ref="F19:O19" si="1" xml:space="preserve"> IF((F8-E8)*$B$19 = 0, "",(F8-E8)*$B$19)</f>
        <v/>
      </c>
      <c r="G19" s="17" t="str">
        <f t="shared" si="1"/>
        <v/>
      </c>
      <c r="H19" s="17" t="str">
        <f t="shared" si="1"/>
        <v/>
      </c>
      <c r="I19" s="17" t="str">
        <f t="shared" si="1"/>
        <v/>
      </c>
      <c r="J19" s="17" t="str">
        <f t="shared" si="1"/>
        <v/>
      </c>
      <c r="K19" s="17" t="str">
        <f t="shared" si="1"/>
        <v/>
      </c>
      <c r="L19" s="17" t="str">
        <f t="shared" si="1"/>
        <v/>
      </c>
      <c r="M19" s="17" t="str">
        <f t="shared" si="1"/>
        <v/>
      </c>
      <c r="N19" s="17" t="str">
        <f t="shared" si="1"/>
        <v/>
      </c>
      <c r="O19" s="17" t="str">
        <f t="shared" si="1"/>
        <v/>
      </c>
    </row>
    <row r="20" spans="1:17" x14ac:dyDescent="0.25">
      <c r="A20" t="s">
        <v>43</v>
      </c>
      <c r="B20" s="23">
        <v>110</v>
      </c>
      <c r="C20" s="23"/>
      <c r="D20" s="17">
        <f t="shared" ref="D20:O20" si="2">D8*$B$20</f>
        <v>440</v>
      </c>
      <c r="E20" s="17">
        <f t="shared" si="2"/>
        <v>550</v>
      </c>
      <c r="F20" s="17">
        <f t="shared" si="2"/>
        <v>550</v>
      </c>
      <c r="G20" s="17">
        <f t="shared" si="2"/>
        <v>550</v>
      </c>
      <c r="H20" s="17">
        <f t="shared" si="2"/>
        <v>550</v>
      </c>
      <c r="I20" s="17">
        <f t="shared" si="2"/>
        <v>550</v>
      </c>
      <c r="J20" s="17">
        <f t="shared" si="2"/>
        <v>550</v>
      </c>
      <c r="K20" s="17">
        <f t="shared" si="2"/>
        <v>550</v>
      </c>
      <c r="L20" s="17">
        <f t="shared" si="2"/>
        <v>550</v>
      </c>
      <c r="M20" s="17">
        <f t="shared" si="2"/>
        <v>550</v>
      </c>
      <c r="N20" s="17">
        <f t="shared" si="2"/>
        <v>550</v>
      </c>
      <c r="O20" s="17">
        <f t="shared" si="2"/>
        <v>550</v>
      </c>
    </row>
    <row r="21" spans="1:17" x14ac:dyDescent="0.25">
      <c r="A21" t="s">
        <v>53</v>
      </c>
      <c r="B21" s="23">
        <v>78</v>
      </c>
      <c r="C21" s="23"/>
      <c r="D21" s="17">
        <f t="shared" ref="D21:O21" si="3">$B$21*D10</f>
        <v>624</v>
      </c>
      <c r="E21" s="17">
        <f t="shared" si="3"/>
        <v>780</v>
      </c>
      <c r="F21" s="17">
        <f t="shared" si="3"/>
        <v>1170</v>
      </c>
      <c r="G21" s="17">
        <f t="shared" si="3"/>
        <v>1170</v>
      </c>
      <c r="H21" s="17">
        <f t="shared" si="3"/>
        <v>1560</v>
      </c>
      <c r="I21" s="17">
        <f t="shared" si="3"/>
        <v>1560</v>
      </c>
      <c r="J21" s="17">
        <f t="shared" si="3"/>
        <v>1560</v>
      </c>
      <c r="K21" s="17">
        <f t="shared" si="3"/>
        <v>1560</v>
      </c>
      <c r="L21" s="17">
        <f t="shared" si="3"/>
        <v>1560</v>
      </c>
      <c r="M21" s="17">
        <f t="shared" si="3"/>
        <v>1170</v>
      </c>
      <c r="N21" s="17">
        <f t="shared" si="3"/>
        <v>1170</v>
      </c>
      <c r="O21" s="17">
        <f t="shared" si="3"/>
        <v>1170</v>
      </c>
    </row>
    <row r="22" spans="1:17" ht="13.8" thickBot="1" x14ac:dyDescent="0.3">
      <c r="A22" t="s">
        <v>83</v>
      </c>
      <c r="B22" s="21">
        <f>B21*B11</f>
        <v>4.68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7" ht="14.4" thickTop="1" thickBot="1" x14ac:dyDescent="0.3">
      <c r="A23" s="24" t="s">
        <v>57</v>
      </c>
      <c r="B23" s="23"/>
      <c r="D23" s="18">
        <f>SUM(D19:D22)</f>
        <v>1064</v>
      </c>
      <c r="E23" s="18">
        <f>SUM(E19:E22)</f>
        <v>2330</v>
      </c>
      <c r="F23" s="18">
        <f t="shared" ref="F23:O23" si="4">SUM(F19:F22)</f>
        <v>1720</v>
      </c>
      <c r="G23" s="18">
        <f t="shared" si="4"/>
        <v>1720</v>
      </c>
      <c r="H23" s="18">
        <f>SUM(H19:H22)</f>
        <v>2110</v>
      </c>
      <c r="I23" s="18">
        <f t="shared" si="4"/>
        <v>2110</v>
      </c>
      <c r="J23" s="18">
        <f t="shared" si="4"/>
        <v>2110</v>
      </c>
      <c r="K23" s="18">
        <f t="shared" si="4"/>
        <v>2110</v>
      </c>
      <c r="L23" s="18">
        <f t="shared" si="4"/>
        <v>2110</v>
      </c>
      <c r="M23" s="18">
        <f t="shared" si="4"/>
        <v>1720</v>
      </c>
      <c r="N23" s="18">
        <f t="shared" si="4"/>
        <v>1720</v>
      </c>
      <c r="O23" s="18">
        <f t="shared" si="4"/>
        <v>1720</v>
      </c>
    </row>
    <row r="24" spans="1:17" ht="14.4" thickTop="1" thickBot="1" x14ac:dyDescent="0.3">
      <c r="B24" s="2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7" ht="14.4" thickTop="1" thickBot="1" x14ac:dyDescent="0.3">
      <c r="B25" s="2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 t="s">
        <v>71</v>
      </c>
      <c r="P25" s="18"/>
      <c r="Q25" s="18">
        <f>SUM(D23:O23)</f>
        <v>22544</v>
      </c>
    </row>
    <row r="26" spans="1:17" ht="13.8" thickTop="1" x14ac:dyDescent="0.25">
      <c r="B26" s="23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7" x14ac:dyDescent="0.25">
      <c r="A27" s="19" t="s">
        <v>40</v>
      </c>
      <c r="B27" s="2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7" x14ac:dyDescent="0.25">
      <c r="A28" t="s">
        <v>41</v>
      </c>
      <c r="B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7" x14ac:dyDescent="0.25">
      <c r="A29" t="s">
        <v>54</v>
      </c>
      <c r="B29" s="2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7" x14ac:dyDescent="0.25">
      <c r="A30" t="s">
        <v>62</v>
      </c>
      <c r="B30" s="23"/>
      <c r="D30" s="17"/>
      <c r="E30" s="17"/>
      <c r="F30" s="17">
        <v>400</v>
      </c>
      <c r="G30" s="17"/>
      <c r="H30" s="17"/>
      <c r="I30" s="17"/>
      <c r="J30" s="17"/>
      <c r="K30" s="17"/>
      <c r="L30" s="17"/>
      <c r="M30" s="17"/>
      <c r="N30" s="17"/>
      <c r="O30" s="17"/>
    </row>
    <row r="31" spans="1:17" x14ac:dyDescent="0.25">
      <c r="A31" t="s">
        <v>8</v>
      </c>
      <c r="B31" s="23"/>
      <c r="F31" s="17"/>
      <c r="G31" s="17">
        <v>1350</v>
      </c>
      <c r="H31" s="17"/>
      <c r="I31" s="17"/>
      <c r="J31" s="17"/>
      <c r="K31" s="17"/>
      <c r="L31" s="17"/>
      <c r="M31" s="17"/>
      <c r="N31" s="17"/>
      <c r="O31" s="17"/>
    </row>
    <row r="32" spans="1:17" x14ac:dyDescent="0.25">
      <c r="A32" t="s">
        <v>75</v>
      </c>
      <c r="B32" s="25">
        <v>2400</v>
      </c>
      <c r="C32" s="25">
        <f>B32*(1+B11)</f>
        <v>2544</v>
      </c>
      <c r="D32" s="17">
        <f>$C$32/12</f>
        <v>212</v>
      </c>
      <c r="E32" s="17">
        <f t="shared" ref="E32:O32" si="5">$C$32/12</f>
        <v>212</v>
      </c>
      <c r="F32" s="17">
        <f t="shared" si="5"/>
        <v>212</v>
      </c>
      <c r="G32" s="17">
        <f t="shared" si="5"/>
        <v>212</v>
      </c>
      <c r="H32" s="17">
        <f t="shared" si="5"/>
        <v>212</v>
      </c>
      <c r="I32" s="17">
        <f t="shared" si="5"/>
        <v>212</v>
      </c>
      <c r="J32" s="17">
        <f t="shared" si="5"/>
        <v>212</v>
      </c>
      <c r="K32" s="17">
        <f t="shared" si="5"/>
        <v>212</v>
      </c>
      <c r="L32" s="17">
        <f t="shared" si="5"/>
        <v>212</v>
      </c>
      <c r="M32" s="17">
        <f t="shared" si="5"/>
        <v>212</v>
      </c>
      <c r="N32" s="17">
        <f t="shared" si="5"/>
        <v>212</v>
      </c>
      <c r="O32" s="17">
        <f t="shared" si="5"/>
        <v>212</v>
      </c>
    </row>
    <row r="33" spans="1:15" x14ac:dyDescent="0.25">
      <c r="A33" t="s">
        <v>45</v>
      </c>
      <c r="B33" s="23">
        <v>450</v>
      </c>
      <c r="D33" s="17">
        <f>$B$33</f>
        <v>450</v>
      </c>
      <c r="E33" s="17">
        <f t="shared" ref="E33:O33" si="6">$B$33</f>
        <v>450</v>
      </c>
      <c r="F33" s="17">
        <f t="shared" si="6"/>
        <v>450</v>
      </c>
      <c r="G33" s="17">
        <f t="shared" si="6"/>
        <v>450</v>
      </c>
      <c r="H33" s="17">
        <f t="shared" si="6"/>
        <v>450</v>
      </c>
      <c r="I33" s="17">
        <f t="shared" si="6"/>
        <v>450</v>
      </c>
      <c r="J33" s="17">
        <f t="shared" si="6"/>
        <v>450</v>
      </c>
      <c r="K33" s="17">
        <f t="shared" si="6"/>
        <v>450</v>
      </c>
      <c r="L33" s="17">
        <f t="shared" si="6"/>
        <v>450</v>
      </c>
      <c r="M33" s="17">
        <f t="shared" si="6"/>
        <v>450</v>
      </c>
      <c r="N33" s="17">
        <f t="shared" si="6"/>
        <v>450</v>
      </c>
      <c r="O33" s="17">
        <f t="shared" si="6"/>
        <v>450</v>
      </c>
    </row>
    <row r="34" spans="1:15" x14ac:dyDescent="0.25">
      <c r="A34" t="s">
        <v>89</v>
      </c>
      <c r="B34" s="23"/>
      <c r="D34" s="17"/>
      <c r="E34" s="17"/>
      <c r="F34" s="17"/>
      <c r="G34" s="17">
        <v>100</v>
      </c>
      <c r="H34" s="17"/>
      <c r="I34" s="17"/>
      <c r="J34" s="17"/>
      <c r="K34" s="17"/>
      <c r="L34" s="17"/>
      <c r="M34" s="17"/>
      <c r="N34" s="17">
        <v>100</v>
      </c>
      <c r="O34" s="17"/>
    </row>
    <row r="35" spans="1:15" x14ac:dyDescent="0.25">
      <c r="A35" t="s">
        <v>46</v>
      </c>
      <c r="B35" s="23"/>
      <c r="D35" s="17">
        <v>1100</v>
      </c>
      <c r="E35" s="17"/>
      <c r="F35" s="17"/>
      <c r="G35" s="17"/>
      <c r="H35" s="17"/>
      <c r="I35" s="17">
        <v>1100</v>
      </c>
      <c r="J35" s="17"/>
      <c r="K35" s="17"/>
      <c r="L35" s="17"/>
      <c r="M35" s="17">
        <v>550</v>
      </c>
      <c r="N35" s="17"/>
      <c r="O35" s="17"/>
    </row>
    <row r="36" spans="1:15" x14ac:dyDescent="0.25">
      <c r="A36" t="s">
        <v>64</v>
      </c>
      <c r="B36" s="23"/>
      <c r="D36" s="17"/>
      <c r="E36" s="17"/>
      <c r="F36" s="17"/>
      <c r="G36" s="17"/>
      <c r="H36" s="17"/>
      <c r="I36" s="17"/>
      <c r="J36" s="17"/>
      <c r="K36" s="17"/>
      <c r="L36" s="17"/>
      <c r="M36" s="17">
        <v>500</v>
      </c>
      <c r="N36" s="17"/>
      <c r="O36" s="17"/>
    </row>
    <row r="37" spans="1:15" x14ac:dyDescent="0.25">
      <c r="A37" t="s">
        <v>72</v>
      </c>
      <c r="B37" s="23"/>
      <c r="D37" s="17">
        <v>100</v>
      </c>
      <c r="E37" s="17"/>
      <c r="F37" s="17"/>
      <c r="G37" s="17">
        <v>100</v>
      </c>
      <c r="H37" s="17"/>
      <c r="I37" s="17"/>
      <c r="J37" s="17">
        <v>100</v>
      </c>
      <c r="K37" s="17"/>
      <c r="L37" s="17"/>
      <c r="M37" s="17">
        <v>100</v>
      </c>
      <c r="N37" s="17"/>
      <c r="O37" s="17"/>
    </row>
    <row r="38" spans="1:15" x14ac:dyDescent="0.25">
      <c r="A38" t="s">
        <v>50</v>
      </c>
      <c r="B38" s="23">
        <v>4.7</v>
      </c>
      <c r="C38" s="23"/>
      <c r="D38" s="17">
        <f t="shared" ref="D38:O38" si="7">5*D10*$B$38</f>
        <v>188</v>
      </c>
      <c r="E38" s="17">
        <f t="shared" si="7"/>
        <v>235</v>
      </c>
      <c r="F38" s="17">
        <f t="shared" si="7"/>
        <v>352.5</v>
      </c>
      <c r="G38" s="17">
        <f t="shared" si="7"/>
        <v>352.5</v>
      </c>
      <c r="H38" s="17">
        <f t="shared" si="7"/>
        <v>470</v>
      </c>
      <c r="I38" s="17">
        <f t="shared" si="7"/>
        <v>470</v>
      </c>
      <c r="J38" s="17">
        <f t="shared" si="7"/>
        <v>470</v>
      </c>
      <c r="K38" s="17">
        <f t="shared" si="7"/>
        <v>470</v>
      </c>
      <c r="L38" s="17">
        <f t="shared" si="7"/>
        <v>470</v>
      </c>
      <c r="M38" s="17">
        <f t="shared" si="7"/>
        <v>352.5</v>
      </c>
      <c r="N38" s="17">
        <f t="shared" si="7"/>
        <v>352.5</v>
      </c>
      <c r="O38" s="17">
        <f t="shared" si="7"/>
        <v>352.5</v>
      </c>
    </row>
    <row r="39" spans="1:15" x14ac:dyDescent="0.25">
      <c r="A39" t="s">
        <v>63</v>
      </c>
      <c r="B39" s="23"/>
      <c r="D39" s="17">
        <v>5</v>
      </c>
      <c r="E39" s="17">
        <v>5</v>
      </c>
      <c r="F39" s="17">
        <v>5</v>
      </c>
      <c r="G39" s="17">
        <v>5</v>
      </c>
      <c r="H39" s="17">
        <v>5</v>
      </c>
      <c r="I39" s="17">
        <v>5</v>
      </c>
      <c r="J39" s="17">
        <v>5</v>
      </c>
      <c r="K39" s="17">
        <v>5</v>
      </c>
      <c r="L39" s="17">
        <v>5</v>
      </c>
      <c r="M39" s="17">
        <v>5</v>
      </c>
      <c r="N39" s="17">
        <v>5</v>
      </c>
      <c r="O39" s="17">
        <v>5</v>
      </c>
    </row>
    <row r="40" spans="1:15" x14ac:dyDescent="0.25">
      <c r="A40" t="s">
        <v>44</v>
      </c>
      <c r="B40" s="23"/>
      <c r="D40" s="17"/>
      <c r="E40" s="17">
        <v>120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t="s">
        <v>9</v>
      </c>
      <c r="B41" s="23"/>
      <c r="D41" s="17"/>
      <c r="E41" s="17"/>
      <c r="F41" s="17">
        <v>449</v>
      </c>
      <c r="G41" s="17"/>
      <c r="H41" s="17"/>
      <c r="I41" s="17"/>
      <c r="K41" s="17"/>
      <c r="L41" s="17"/>
      <c r="M41" s="17"/>
      <c r="N41" s="17"/>
      <c r="O41" s="17"/>
    </row>
    <row r="42" spans="1:15" x14ac:dyDescent="0.25">
      <c r="A42" t="s">
        <v>77</v>
      </c>
      <c r="B42" s="23">
        <v>10</v>
      </c>
      <c r="D42" s="17">
        <f>$B$42</f>
        <v>10</v>
      </c>
      <c r="E42" s="17">
        <f t="shared" ref="E42:O42" si="8">$B$42</f>
        <v>10</v>
      </c>
      <c r="F42" s="17">
        <f t="shared" si="8"/>
        <v>10</v>
      </c>
      <c r="G42" s="17">
        <f t="shared" si="8"/>
        <v>10</v>
      </c>
      <c r="H42" s="17">
        <f t="shared" si="8"/>
        <v>10</v>
      </c>
      <c r="I42" s="17">
        <f t="shared" si="8"/>
        <v>10</v>
      </c>
      <c r="J42" s="17">
        <f t="shared" si="8"/>
        <v>10</v>
      </c>
      <c r="K42" s="17">
        <f t="shared" si="8"/>
        <v>10</v>
      </c>
      <c r="L42" s="17">
        <f t="shared" si="8"/>
        <v>10</v>
      </c>
      <c r="M42" s="17">
        <f t="shared" si="8"/>
        <v>10</v>
      </c>
      <c r="N42" s="17">
        <f t="shared" si="8"/>
        <v>10</v>
      </c>
      <c r="O42" s="17">
        <f t="shared" si="8"/>
        <v>10</v>
      </c>
    </row>
    <row r="43" spans="1:15" x14ac:dyDescent="0.25">
      <c r="A43" t="s">
        <v>82</v>
      </c>
      <c r="B43" s="23"/>
      <c r="D43" s="17"/>
      <c r="E43" s="17"/>
      <c r="F43" s="17">
        <v>50</v>
      </c>
      <c r="G43" s="17"/>
      <c r="H43" s="17"/>
      <c r="I43" s="17">
        <v>50</v>
      </c>
      <c r="L43" s="17">
        <v>50</v>
      </c>
      <c r="M43" s="17"/>
      <c r="N43" s="17"/>
      <c r="O43" s="17">
        <v>50</v>
      </c>
    </row>
    <row r="44" spans="1:15" x14ac:dyDescent="0.25">
      <c r="A44" t="s">
        <v>81</v>
      </c>
      <c r="B44" s="23"/>
      <c r="D44" s="17"/>
      <c r="E44" s="17"/>
      <c r="F44" s="17"/>
      <c r="G44" s="17"/>
      <c r="H44" s="17"/>
      <c r="J44" s="17"/>
      <c r="L44" s="17"/>
      <c r="M44" s="17"/>
      <c r="N44" s="17"/>
      <c r="O44" s="17"/>
    </row>
    <row r="45" spans="1:15" x14ac:dyDescent="0.25">
      <c r="A45" t="s">
        <v>80</v>
      </c>
      <c r="B45" s="23"/>
      <c r="D45" s="17">
        <f>D10*$B$22</f>
        <v>37.44</v>
      </c>
      <c r="E45" s="17">
        <f t="shared" ref="E45:O45" si="9">E10*$B$22</f>
        <v>46.8</v>
      </c>
      <c r="F45" s="17">
        <f t="shared" si="9"/>
        <v>70.199999999999989</v>
      </c>
      <c r="G45" s="17">
        <f t="shared" si="9"/>
        <v>70.199999999999989</v>
      </c>
      <c r="H45" s="17">
        <f t="shared" si="9"/>
        <v>93.6</v>
      </c>
      <c r="I45" s="17">
        <f t="shared" si="9"/>
        <v>93.6</v>
      </c>
      <c r="J45" s="17">
        <f t="shared" si="9"/>
        <v>93.6</v>
      </c>
      <c r="K45" s="17">
        <f t="shared" si="9"/>
        <v>93.6</v>
      </c>
      <c r="L45" s="17">
        <f t="shared" si="9"/>
        <v>93.6</v>
      </c>
      <c r="M45" s="17">
        <f t="shared" si="9"/>
        <v>70.199999999999989</v>
      </c>
      <c r="N45" s="17">
        <f t="shared" si="9"/>
        <v>70.199999999999989</v>
      </c>
      <c r="O45" s="17">
        <f t="shared" si="9"/>
        <v>70.199999999999989</v>
      </c>
    </row>
    <row r="46" spans="1:15" ht="13.8" thickBot="1" x14ac:dyDescent="0.3">
      <c r="A46" t="s">
        <v>51</v>
      </c>
      <c r="B46" s="23">
        <v>30</v>
      </c>
      <c r="C46" s="23"/>
      <c r="D46" s="17">
        <f t="shared" ref="D46:O46" si="10">D10*$B$46</f>
        <v>240</v>
      </c>
      <c r="E46" s="17">
        <f t="shared" si="10"/>
        <v>300</v>
      </c>
      <c r="F46" s="17">
        <f t="shared" si="10"/>
        <v>450</v>
      </c>
      <c r="G46" s="17">
        <f t="shared" si="10"/>
        <v>450</v>
      </c>
      <c r="H46" s="17">
        <f t="shared" si="10"/>
        <v>600</v>
      </c>
      <c r="I46" s="17">
        <f t="shared" si="10"/>
        <v>600</v>
      </c>
      <c r="J46" s="17">
        <f t="shared" si="10"/>
        <v>600</v>
      </c>
      <c r="K46" s="17">
        <f t="shared" si="10"/>
        <v>600</v>
      </c>
      <c r="L46" s="17">
        <f t="shared" si="10"/>
        <v>600</v>
      </c>
      <c r="M46" s="17">
        <f t="shared" si="10"/>
        <v>450</v>
      </c>
      <c r="N46" s="17">
        <f t="shared" si="10"/>
        <v>450</v>
      </c>
      <c r="O46" s="17">
        <f t="shared" si="10"/>
        <v>450</v>
      </c>
    </row>
    <row r="47" spans="1:15" ht="14.4" thickTop="1" thickBot="1" x14ac:dyDescent="0.3">
      <c r="A47" s="24" t="s">
        <v>56</v>
      </c>
      <c r="D47" s="18">
        <f t="shared" ref="D47:O47" si="11">SUM(D28:D46)</f>
        <v>2342.44</v>
      </c>
      <c r="E47" s="18">
        <f t="shared" si="11"/>
        <v>1378.8</v>
      </c>
      <c r="F47" s="18">
        <f t="shared" si="11"/>
        <v>2448.6999999999998</v>
      </c>
      <c r="G47" s="18">
        <f t="shared" si="11"/>
        <v>3099.7</v>
      </c>
      <c r="H47" s="18">
        <f t="shared" si="11"/>
        <v>1840.6</v>
      </c>
      <c r="I47" s="18">
        <f t="shared" si="11"/>
        <v>2990.6</v>
      </c>
      <c r="J47" s="18">
        <f t="shared" si="11"/>
        <v>1940.6</v>
      </c>
      <c r="K47" s="18">
        <f t="shared" si="11"/>
        <v>1840.6</v>
      </c>
      <c r="L47" s="18">
        <f t="shared" si="11"/>
        <v>1890.6</v>
      </c>
      <c r="M47" s="18">
        <f t="shared" si="11"/>
        <v>2699.7</v>
      </c>
      <c r="N47" s="18">
        <f t="shared" si="11"/>
        <v>1649.7</v>
      </c>
      <c r="O47" s="18">
        <f t="shared" si="11"/>
        <v>1599.7</v>
      </c>
    </row>
    <row r="48" spans="1:15" ht="13.8" thickTop="1" x14ac:dyDescent="0.25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7" ht="13.8" thickBot="1" x14ac:dyDescent="0.3">
      <c r="A49" t="s">
        <v>47</v>
      </c>
      <c r="D49" s="21">
        <f t="shared" ref="D49:O49" si="12">D23-D47</f>
        <v>-1278.44</v>
      </c>
      <c r="E49" s="21">
        <f t="shared" si="12"/>
        <v>951.2</v>
      </c>
      <c r="F49" s="21">
        <f t="shared" si="12"/>
        <v>-728.69999999999982</v>
      </c>
      <c r="G49" s="21">
        <f t="shared" si="12"/>
        <v>-1379.6999999999998</v>
      </c>
      <c r="H49" s="21">
        <f t="shared" si="12"/>
        <v>269.40000000000009</v>
      </c>
      <c r="I49" s="21">
        <f t="shared" si="12"/>
        <v>-880.59999999999991</v>
      </c>
      <c r="J49" s="21">
        <f t="shared" si="12"/>
        <v>169.40000000000009</v>
      </c>
      <c r="K49" s="21">
        <f t="shared" si="12"/>
        <v>269.40000000000009</v>
      </c>
      <c r="L49" s="21">
        <f t="shared" si="12"/>
        <v>219.40000000000009</v>
      </c>
      <c r="M49" s="21">
        <f t="shared" si="12"/>
        <v>-979.69999999999982</v>
      </c>
      <c r="N49" s="21">
        <f t="shared" si="12"/>
        <v>70.299999999999955</v>
      </c>
      <c r="O49" s="21">
        <f t="shared" si="12"/>
        <v>120.29999999999995</v>
      </c>
    </row>
    <row r="50" spans="1:17" ht="14.4" thickTop="1" thickBot="1" x14ac:dyDescent="0.3">
      <c r="A50" t="s">
        <v>48</v>
      </c>
      <c r="C50" s="22">
        <f>'2020 Budget'!O50</f>
        <v>5098.0099999999984</v>
      </c>
      <c r="D50" s="22">
        <f>D49+C50</f>
        <v>3819.5699999999983</v>
      </c>
      <c r="E50" s="22">
        <f t="shared" ref="E50:O50" si="13">E49+D50</f>
        <v>4770.7699999999986</v>
      </c>
      <c r="F50" s="22">
        <f t="shared" si="13"/>
        <v>4042.0699999999988</v>
      </c>
      <c r="G50" s="22">
        <f t="shared" si="13"/>
        <v>2662.369999999999</v>
      </c>
      <c r="H50" s="22">
        <f t="shared" si="13"/>
        <v>2931.7699999999991</v>
      </c>
      <c r="I50" s="22">
        <f t="shared" si="13"/>
        <v>2051.1699999999992</v>
      </c>
      <c r="J50" s="22">
        <f t="shared" si="13"/>
        <v>2220.5699999999993</v>
      </c>
      <c r="K50" s="22">
        <f t="shared" si="13"/>
        <v>2489.9699999999993</v>
      </c>
      <c r="L50" s="22">
        <f t="shared" si="13"/>
        <v>2709.3699999999994</v>
      </c>
      <c r="M50" s="22">
        <f t="shared" si="13"/>
        <v>1729.6699999999996</v>
      </c>
      <c r="N50" s="22">
        <f t="shared" si="13"/>
        <v>1799.9699999999996</v>
      </c>
      <c r="O50" s="22">
        <f t="shared" si="13"/>
        <v>1920.2699999999995</v>
      </c>
    </row>
    <row r="51" spans="1:17" ht="14.4" thickTop="1" thickBot="1" x14ac:dyDescent="0.3">
      <c r="C51" t="s">
        <v>90</v>
      </c>
    </row>
    <row r="52" spans="1:17" ht="14.4" thickTop="1" thickBot="1" x14ac:dyDescent="0.3">
      <c r="O52" s="18" t="s">
        <v>85</v>
      </c>
      <c r="P52" s="18"/>
      <c r="Q52" s="18">
        <f>SUM(D47:O47)</f>
        <v>25721.74</v>
      </c>
    </row>
    <row r="53" spans="1:17" ht="14.4" thickTop="1" thickBot="1" x14ac:dyDescent="0.3"/>
    <row r="54" spans="1:17" ht="14.4" thickTop="1" thickBot="1" x14ac:dyDescent="0.3">
      <c r="O54" s="18" t="s">
        <v>86</v>
      </c>
      <c r="P54" s="18"/>
      <c r="Q54" s="22">
        <f>O50</f>
        <v>1920.2699999999995</v>
      </c>
    </row>
    <row r="55" spans="1:17" ht="13.8" thickTop="1" x14ac:dyDescent="0.25"/>
  </sheetData>
  <mergeCells count="2">
    <mergeCell ref="E1:L1"/>
    <mergeCell ref="D15:O15"/>
  </mergeCells>
  <pageMargins left="0.7" right="0.7" top="0.75" bottom="0.75" header="0.3" footer="0.3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2ACC40B803147A314B5B694074160" ma:contentTypeVersion="6" ma:contentTypeDescription="Create a new document." ma:contentTypeScope="" ma:versionID="76d66a3e90095cf04a75a6b233e2110b">
  <xsd:schema xmlns:xsd="http://www.w3.org/2001/XMLSchema" xmlns:xs="http://www.w3.org/2001/XMLSchema" xmlns:p="http://schemas.microsoft.com/office/2006/metadata/properties" xmlns:ns2="cb8b9acd-dabe-4a01-8ff1-24e1742fdbf0" targetNamespace="http://schemas.microsoft.com/office/2006/metadata/properties" ma:root="true" ma:fieldsID="629f056a1b31f938f5692b0f7d117ec2" ns2:_="">
    <xsd:import namespace="cb8b9acd-dabe-4a01-8ff1-24e1742f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b9acd-dabe-4a01-8ff1-24e1742fd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C3963-7B77-4B76-BAE1-8BB514D6D1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b8b9acd-dabe-4a01-8ff1-24e1742fdbf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E50C27-53D3-456F-9DA8-24EB85945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b9acd-dabe-4a01-8ff1-24e1742f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16B0E-886A-4207-A120-379850629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2020 Budget</vt:lpstr>
      <vt:lpstr>2021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Bateman, Steve</dc:creator>
  <cp:lastModifiedBy>Steve Bateman</cp:lastModifiedBy>
  <cp:lastPrinted>2019-07-09T20:26:50Z</cp:lastPrinted>
  <dcterms:created xsi:type="dcterms:W3CDTF">2018-01-22T12:16:29Z</dcterms:created>
  <dcterms:modified xsi:type="dcterms:W3CDTF">2021-03-12T15:04:55Z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0x010100B0B2ACC40B803147A314B5B694074160</vt:lpwstr>
  </property>
</Properties>
</file>